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055" windowWidth="11070" windowHeight="4830" tabRatio="831" activeTab="2"/>
  </bookViews>
  <sheets>
    <sheet name="Section I" sheetId="1" r:id="rId1"/>
    <sheet name="Section II" sheetId="2" r:id="rId2"/>
    <sheet name="Section III" sheetId="3" r:id="rId3"/>
    <sheet name="Section IV" sheetId="4" r:id="rId4"/>
    <sheet name="Section IV Supp." sheetId="5" r:id="rId5"/>
    <sheet name="Section II (Est.)" sheetId="6" r:id="rId6"/>
    <sheet name="Section III (Est.)" sheetId="7" r:id="rId7"/>
    <sheet name="Validity Checks" sheetId="8" r:id="rId8"/>
  </sheets>
  <definedNames>
    <definedName name="_xlnm.Print_Area" localSheetId="0">'Section I'!$A$1:$I$49</definedName>
    <definedName name="_xlnm.Print_Area" localSheetId="1">'Section II'!$A$1:$M$42</definedName>
    <definedName name="_xlnm.Print_Area" localSheetId="5">'Section II (Est.)'!$A$1:$M$42</definedName>
    <definedName name="_xlnm.Print_Area" localSheetId="2">'Section III'!$A$1:$E$36</definedName>
    <definedName name="_xlnm.Print_Area" localSheetId="6">'Section III (Est.)'!$A$1:$E$34</definedName>
    <definedName name="_xlnm.Print_Area" localSheetId="3">'Section IV'!$A$1:$P$56</definedName>
    <definedName name="_xlnm.Print_Area" localSheetId="4">'Section IV Supp.'!$A$1:$P$31</definedName>
    <definedName name="_xlnm.Print_Area" localSheetId="7">'Validity Checks'!$A$2:$A$28</definedName>
  </definedNames>
  <calcPr fullCalcOnLoad="1"/>
</workbook>
</file>

<file path=xl/sharedStrings.xml><?xml version="1.0" encoding="utf-8"?>
<sst xmlns="http://schemas.openxmlformats.org/spreadsheetml/2006/main" count="673" uniqueCount="214">
  <si>
    <t>American Association of University Professors
Faculty Compensation Survey 2002-03</t>
  </si>
  <si>
    <t>Please complete all fields below to ensure that we have the most recent information.</t>
  </si>
  <si>
    <t>Unit ID (see label):</t>
  </si>
  <si>
    <t>Institution:</t>
  </si>
  <si>
    <t>Respondent Name:</t>
  </si>
  <si>
    <t>Title/Department:</t>
  </si>
  <si>
    <t>Address:</t>
  </si>
  <si>
    <t>For complete instructions and general assistance with</t>
  </si>
  <si>
    <t xml:space="preserve"> this form, please check our web page at</t>
  </si>
  <si>
    <t>City, State  ZIP:</t>
  </si>
  <si>
    <t xml:space="preserve">  http://www.aaup.org/research/</t>
  </si>
  <si>
    <t>Phone Number:</t>
  </si>
  <si>
    <t>Fax Number:</t>
  </si>
  <si>
    <t>E-Mail Address:</t>
  </si>
  <si>
    <t>If label category is missing or incorrect, please see instructions</t>
  </si>
  <si>
    <t>AAUP Category (see label):</t>
  </si>
  <si>
    <t>(e.g., I, IIA, IIB, III, IV)</t>
  </si>
  <si>
    <t>for guidance in choosing the appropriate category.</t>
  </si>
  <si>
    <t>If this report includes data for more than one campus, please list:</t>
  </si>
  <si>
    <t>This report includes data for faculty teaching in which of the following? (Please type an "X" in the box below all that apply.)</t>
  </si>
  <si>
    <t>Law</t>
  </si>
  <si>
    <t>Dentistry</t>
  </si>
  <si>
    <t>Nursing</t>
  </si>
  <si>
    <t>Engineering</t>
  </si>
  <si>
    <t>Business</t>
  </si>
  <si>
    <t>Section I -- Number, Total Salaries, and Tenure Status of Full-Time Instructional Faculty, 2002-03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</si>
  <si>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</si>
  <si>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</si>
  <si>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</si>
  <si>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</si>
  <si>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</si>
  <si>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</si>
  <si>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</si>
  <si>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</si>
  <si>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</si>
  <si>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</si>
  <si>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Academic Rank</t>
  </si>
  <si>
    <t>Number of Faculty</t>
  </si>
  <si>
    <t>Total Contracted Salaries ($)</t>
  </si>
  <si>
    <t># Tenured &amp; Tenure-Track</t>
  </si>
  <si>
    <t>No. Fac with Tenure</t>
  </si>
  <si>
    <t>FICA</t>
  </si>
  <si>
    <t>Part a.  Faculty on 9-Month Contracts (i.e., regardless of number of salary installments)</t>
  </si>
  <si>
    <t>Reported</t>
  </si>
  <si>
    <t>Should Be</t>
  </si>
  <si>
    <t>OFF BY…</t>
  </si>
  <si>
    <t>1.  Professor</t>
  </si>
  <si>
    <t>2.  Associate</t>
  </si>
  <si>
    <t>3.  Assistant</t>
  </si>
  <si>
    <t>4.  Instructor</t>
  </si>
  <si>
    <t>5.  Lecturer</t>
  </si>
  <si>
    <t>6.  No Rank</t>
  </si>
  <si>
    <t>7.  TOTAL</t>
  </si>
  <si>
    <t>Part b.  Faculty on 12-Month Contracts (i.e., on actual basis, no conversion)</t>
  </si>
  <si>
    <t>Part c.  (Optional) 9-Month and 12-Month Contracts (i.e., with 12-month converted)</t>
  </si>
  <si>
    <t>Note:  If you have entered data in Part b. but did not complete Part c., we will use a factor of 9/11 or 81.8 percent to convert 12-month salaries to the standard academic-year basis unless you provide a different factor here:</t>
  </si>
  <si>
    <t>Section II -- Major Fringe Benefits for Full-Time Instructional Faculty, 2002-03</t>
  </si>
  <si>
    <t>Major</t>
  </si>
  <si>
    <t>PROFESSOR</t>
  </si>
  <si>
    <t>ASSOCIATE</t>
  </si>
  <si>
    <t>ASSISTANT</t>
  </si>
  <si>
    <t>INSTRUCTOR</t>
  </si>
  <si>
    <t>LECTURER</t>
  </si>
  <si>
    <t>NO RANK</t>
  </si>
  <si>
    <t>Fringe
Benefits</t>
  </si>
  <si>
    <t>Total Expenditure</t>
  </si>
  <si>
    <t>No. Cov.</t>
  </si>
  <si>
    <t>BENEFITS AS PERCENT OF SALARY</t>
  </si>
  <si>
    <t>Part a.  Faculty on 9-Month Contracts (i.e., regardless of number of installments)</t>
  </si>
  <si>
    <t>1.  Retirement</t>
  </si>
  <si>
    <t>2.  Medical</t>
  </si>
  <si>
    <t>3.  Disability</t>
  </si>
  <si>
    <t>4.  Tuition</t>
  </si>
  <si>
    <t>5.  Dental</t>
  </si>
  <si>
    <t>6.  FICA</t>
  </si>
  <si>
    <t>7.  Unemployment</t>
  </si>
  <si>
    <t>8.  Group Life</t>
  </si>
  <si>
    <t>9.  Worker's Comp.</t>
  </si>
  <si>
    <t>10.  Other*</t>
  </si>
  <si>
    <t>11.  TOTAL</t>
  </si>
  <si>
    <t>Part c.  (Optional) 9-Month and 12-Month Contracts (i.e., with 12-month converted**)</t>
  </si>
  <si>
    <t>1. Retirement</t>
  </si>
  <si>
    <t>2. Medical**</t>
  </si>
  <si>
    <t>3. Disability**</t>
  </si>
  <si>
    <t>4. Tuition**</t>
  </si>
  <si>
    <t>5. Dental**</t>
  </si>
  <si>
    <t>6. FICA</t>
  </si>
  <si>
    <r>
      <t xml:space="preserve">7. </t>
    </r>
    <r>
      <rPr>
        <sz val="9"/>
        <rFont val="Times New Roman"/>
        <family val="1"/>
      </rPr>
      <t>Unemployment</t>
    </r>
    <r>
      <rPr>
        <sz val="10"/>
        <rFont val="Times New Roman"/>
        <family val="1"/>
      </rPr>
      <t>**</t>
    </r>
  </si>
  <si>
    <t>8. Group Life</t>
  </si>
  <si>
    <t>9. Worker's Comp.</t>
  </si>
  <si>
    <t>10. Other*</t>
  </si>
  <si>
    <t>11. TOTAL</t>
  </si>
  <si>
    <t>*Benefits in kind reported under "Other" are those with cash alternatives (e.g., moving, travel, housing, etc.)</t>
  </si>
  <si>
    <t>**Benefits that are not computed as a percentage of salary are not subject to conversion (medical, disability, tuition, dental, unemployment, other)</t>
  </si>
  <si>
    <t>Please refer to instructions for complete definitions.</t>
  </si>
  <si>
    <t>Section III -- Salaries and Percentage Increase for Continuing Instructional Faculty, 2002-03</t>
  </si>
  <si>
    <r>
      <t xml:space="preserve">Please Note: </t>
    </r>
    <r>
      <rPr>
        <sz val="11"/>
        <rFont val="Times New Roman"/>
        <family val="1"/>
      </rPr>
      <t>Individuals reported in Column (1) should be only those who held faculty positions in both 2002-03 and</t>
    </r>
  </si>
  <si>
    <r>
      <t xml:space="preserve">2001-02. This number will almost always be smaller than that in Section I of this report. </t>
    </r>
    <r>
      <rPr>
        <b/>
        <sz val="11"/>
        <rFont val="Times New Roman"/>
        <family val="1"/>
      </rPr>
      <t>Report salaries for 2002-03</t>
    </r>
  </si>
  <si>
    <r>
      <t>at the rank the person held in 2001-02</t>
    </r>
    <r>
      <rPr>
        <sz val="11"/>
        <rFont val="Times New Roman"/>
        <family val="1"/>
      </rPr>
      <t>. If you have questions, see the instructions or contact AAUP.</t>
    </r>
  </si>
  <si>
    <t>For those institutions not able to complete columns (1), (2), or (3), see the instructions and Section III (Estimate)</t>
  </si>
  <si>
    <t>Part a.  Full-time Faculty on 9-Month Contracts</t>
  </si>
  <si>
    <t>Number of Continuing Faculty</t>
  </si>
  <si>
    <t>Total Salary Outlays</t>
  </si>
  <si>
    <t>Percentage Increase</t>
  </si>
  <si>
    <t xml:space="preserve"> (2) Current Yr. (2002-03)</t>
  </si>
  <si>
    <t>(3) Previous Yr. (2001-02)</t>
  </si>
  <si>
    <t>Part b.  Full-time Faculty on 12-Month Contracts</t>
  </si>
  <si>
    <t>Part c.  (Optional) 9-Month and 12-Month Converted Combined</t>
  </si>
  <si>
    <t>Section IV -- Distribution of Full-Time Instructional Faculty, 2002-03</t>
  </si>
  <si>
    <t>Note:  Please include those reported in Section I.  Should you have 12-Month contracts already converted, show both 9-month and converted data combined under "9-Month."</t>
  </si>
  <si>
    <t>(Pr.=Professor, Ao.=Associate, Ai.=Assistant, In.=Instructor, Le.=Lecturer, and NR=No Rank)</t>
  </si>
  <si>
    <t>These cells are used in the "Validity Checks" worksheet</t>
  </si>
  <si>
    <t>Salary</t>
  </si>
  <si>
    <t>9-Month</t>
  </si>
  <si>
    <t>12-Month</t>
  </si>
  <si>
    <t>Intervals</t>
  </si>
  <si>
    <t>Pr.</t>
  </si>
  <si>
    <t>Ao.</t>
  </si>
  <si>
    <t>Ai.</t>
  </si>
  <si>
    <t>In.</t>
  </si>
  <si>
    <t>Le.</t>
  </si>
  <si>
    <t>NR</t>
  </si>
  <si>
    <t>1.</t>
  </si>
  <si>
    <t>$150,000 and Over</t>
  </si>
  <si>
    <t>2.</t>
  </si>
  <si>
    <t>-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</si>
  <si>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</si>
  <si>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</si>
  <si>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</si>
  <si>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</si>
  <si>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</si>
  <si>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</si>
  <si>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</si>
  <si>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</si>
  <si>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</si>
  <si>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</si>
  <si>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</si>
  <si>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</si>
  <si>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</si>
  <si>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</si>
  <si>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</si>
  <si>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</si>
  <si>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</si>
  <si>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</si>
  <si>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</si>
  <si>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</si>
  <si>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</si>
  <si>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</si>
  <si>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</si>
  <si>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</si>
  <si>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</si>
  <si>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</si>
  <si>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</si>
  <si>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</si>
  <si>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</si>
  <si>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</si>
  <si>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</si>
  <si>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</si>
  <si>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</si>
  <si>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</si>
  <si>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</si>
  <si>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</si>
  <si>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</si>
  <si>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</si>
  <si>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</si>
  <si>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</si>
  <si>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</si>
  <si>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</si>
  <si>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</si>
  <si>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</si>
  <si>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</si>
  <si>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</si>
  <si>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</si>
  <si>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</si>
  <si>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Below 30,000</t>
  </si>
  <si>
    <t>51.</t>
  </si>
  <si>
    <t>TOTAL</t>
  </si>
  <si>
    <r>
      <t>Supplement to</t>
    </r>
    <r>
      <rPr>
        <b/>
        <sz val="12"/>
        <rFont val="Times New Roman"/>
        <family val="1"/>
      </rPr>
      <t xml:space="preserve"> Section IV -- Distribution of higher salaries, 2002-03</t>
    </r>
  </si>
  <si>
    <t>Higher</t>
  </si>
  <si>
    <t>Salary Intervals</t>
  </si>
  <si>
    <t>$270,000 and Over</t>
  </si>
  <si>
    <t>Section II -- Estimating Fringe Benefits by Rank, 2002-03</t>
  </si>
  <si>
    <t>Total</t>
  </si>
  <si>
    <t>INSTRCUTOR</t>
  </si>
  <si>
    <t>**Benfits which are not computed as a percentage of salary are not subject to conversion (e.g., medical, tuition, etc.)</t>
  </si>
  <si>
    <t>Note:  Please refer to Instructions page 2</t>
  </si>
  <si>
    <t>Section III -- Estimating Percentage Increase for Continuing Instructional Faculty, 2002-03</t>
  </si>
  <si>
    <t>Part a.  Faculty on 9-Month Contracts</t>
  </si>
  <si>
    <t xml:space="preserve"> Current Yr. (2002-03) (2)</t>
  </si>
  <si>
    <t>Previous Yr. (2001-02) (3)</t>
  </si>
  <si>
    <t>Part b.  Faculty on 12-Month Contracts</t>
  </si>
  <si>
    <t>PLEASE NOTE:  Individuals reported in Column (1) should be ONLY those remaining on staff from 
2001-02 (i.e., generally a number which will be different from that in Section I of this report since it 
should not include those who left at the end of 2001</t>
  </si>
  <si>
    <t>Data Entry Validity Checks for Various Sections</t>
  </si>
  <si>
    <t>Sec I</t>
  </si>
  <si>
    <t>Sec II</t>
  </si>
  <si>
    <t>Sec III</t>
  </si>
  <si>
    <t>Sec IV</t>
  </si>
  <si>
    <t>All Faculty</t>
  </si>
  <si>
    <t>Fringe Benefits</t>
  </si>
  <si>
    <t>Continuing</t>
  </si>
  <si>
    <t>Outlays</t>
  </si>
  <si>
    <t>Difference</t>
  </si>
  <si>
    <t>Combined converted</t>
  </si>
  <si>
    <t>University of Arkansas</t>
  </si>
  <si>
    <t>Kathy Van Laningham</t>
  </si>
  <si>
    <t>Vice Provost for Planning</t>
  </si>
  <si>
    <t>125 Administration Building</t>
  </si>
  <si>
    <t>Fayetteville, AR, 72701</t>
  </si>
  <si>
    <t>479-575-5252</t>
  </si>
  <si>
    <t>479-575-6766</t>
  </si>
  <si>
    <t>oir1@uark.edu</t>
  </si>
  <si>
    <t>I</t>
  </si>
  <si>
    <t>X</t>
  </si>
  <si>
    <t>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</si>
</sst>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0"/>
    <numFmt numFmtId="170" formatCode="&quot;$&quot;#,##0"/>
    <numFmt numFmtId="171" formatCode="&quot;Line&quot;\ 0"/>
    <numFmt numFmtId="172" formatCode="0.0"/>
    <numFmt numFmtId="173" formatCode="00000"/>
    <numFmt numFmtId="174" formatCode="0.000"/>
    <numFmt numFmtId="175" formatCode="0.0000"/>
    <numFmt numFmtId="176" formatCode="0.00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[&lt;=9999999]###\-####;\(###\)\ ###\-##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sz val="10"/>
      <color indexed="33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i/>
      <sz val="8"/>
      <name val="Times New Roman"/>
      <family val="0"/>
    </font>
    <font>
      <b/>
      <sz val="10"/>
      <color indexed="33"/>
      <name val="Courier New"/>
      <family val="3"/>
    </font>
    <font>
      <b/>
      <sz val="10"/>
      <color indexed="14"/>
      <name val="Courier New"/>
      <family val="3"/>
    </font>
    <font>
      <b/>
      <sz val="10"/>
      <color indexed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Courier New"/>
      <family val="3"/>
    </font>
    <font>
      <sz val="10"/>
      <color indexed="17"/>
      <name val="Arial"/>
      <family val="0"/>
    </font>
    <font>
      <sz val="9"/>
      <color indexed="17"/>
      <name val="Times New Roman"/>
      <family val="1"/>
    </font>
    <font>
      <sz val="10"/>
      <color indexed="14"/>
      <name val="Courier New"/>
      <family val="3"/>
    </font>
    <font>
      <sz val="9"/>
      <color indexed="14"/>
      <name val="Times New Roman"/>
      <family val="1"/>
    </font>
    <font>
      <sz val="10"/>
      <color indexed="56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man Old Style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color indexed="10"/>
      <name val="Courier New"/>
      <family val="3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gray125">
        <fgColor indexed="43"/>
      </patternFill>
    </fill>
    <fill>
      <patternFill patternType="solid">
        <fgColor indexed="65"/>
        <bgColor indexed="64"/>
      </patternFill>
    </fill>
    <fill>
      <patternFill patternType="gray1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13" fillId="0" borderId="0" xfId="0" applyNumberFormat="1" applyFont="1" applyAlignment="1" applyProtection="1">
      <alignment horizontal="centerContinuous" wrapText="1"/>
      <protection/>
    </xf>
    <xf numFmtId="3" fontId="1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wrapText="1"/>
      <protection/>
    </xf>
    <xf numFmtId="37" fontId="4" fillId="0" borderId="0" xfId="15" applyNumberFormat="1" applyFont="1" applyAlignment="1" applyProtection="1">
      <alignment horizontal="center" wrapText="1"/>
      <protection/>
    </xf>
    <xf numFmtId="165" fontId="4" fillId="0" borderId="0" xfId="15" applyNumberFormat="1" applyFont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Continuous" wrapText="1"/>
      <protection/>
    </xf>
    <xf numFmtId="0" fontId="0" fillId="0" borderId="1" xfId="0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centerContinuous"/>
      <protection/>
    </xf>
    <xf numFmtId="49" fontId="7" fillId="0" borderId="3" xfId="0" applyNumberFormat="1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/>
      <protection/>
    </xf>
    <xf numFmtId="3" fontId="14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31" fillId="0" borderId="4" xfId="0" applyFont="1" applyBorder="1" applyAlignment="1" applyProtection="1">
      <alignment/>
      <protection/>
    </xf>
    <xf numFmtId="10" fontId="21" fillId="0" borderId="0" xfId="21" applyNumberFormat="1" applyFont="1" applyBorder="1" applyAlignment="1" applyProtection="1">
      <alignment/>
      <protection locked="0"/>
    </xf>
    <xf numFmtId="10" fontId="21" fillId="0" borderId="6" xfId="21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3" fontId="0" fillId="2" borderId="0" xfId="15" applyNumberFormat="1" applyFill="1" applyAlignment="1" applyProtection="1">
      <alignment/>
      <protection/>
    </xf>
    <xf numFmtId="165" fontId="0" fillId="2" borderId="0" xfId="15" applyNumberFormat="1" applyFill="1" applyAlignment="1" applyProtection="1">
      <alignment/>
      <protection/>
    </xf>
    <xf numFmtId="43" fontId="6" fillId="2" borderId="0" xfId="15" applyNumberFormat="1" applyFont="1" applyFill="1" applyAlignment="1" applyProtection="1">
      <alignment/>
      <protection/>
    </xf>
    <xf numFmtId="165" fontId="6" fillId="2" borderId="0" xfId="15" applyNumberFormat="1" applyFont="1" applyFill="1" applyAlignment="1" applyProtection="1">
      <alignment/>
      <protection/>
    </xf>
    <xf numFmtId="49" fontId="7" fillId="2" borderId="0" xfId="0" applyNumberFormat="1" applyFont="1" applyFill="1" applyAlignment="1" applyProtection="1">
      <alignment horizontal="center"/>
      <protection/>
    </xf>
    <xf numFmtId="43" fontId="7" fillId="2" borderId="0" xfId="15" applyNumberFormat="1" applyFont="1" applyFill="1" applyAlignment="1" applyProtection="1">
      <alignment horizontal="center"/>
      <protection/>
    </xf>
    <xf numFmtId="165" fontId="7" fillId="2" borderId="0" xfId="15" applyNumberFormat="1" applyFont="1" applyFill="1" applyAlignment="1" applyProtection="1">
      <alignment horizontal="center"/>
      <protection/>
    </xf>
    <xf numFmtId="49" fontId="7" fillId="2" borderId="0" xfId="0" applyNumberFormat="1" applyFont="1" applyFill="1" applyAlignment="1" applyProtection="1">
      <alignment horizontal="center" wrapText="1"/>
      <protection/>
    </xf>
    <xf numFmtId="49" fontId="7" fillId="2" borderId="0" xfId="0" applyNumberFormat="1" applyFont="1" applyFill="1" applyAlignment="1" applyProtection="1">
      <alignment horizontal="centerContinuous" wrapText="1"/>
      <protection/>
    </xf>
    <xf numFmtId="49" fontId="4" fillId="2" borderId="0" xfId="0" applyNumberFormat="1" applyFont="1" applyFill="1" applyAlignment="1" applyProtection="1">
      <alignment horizontal="center" wrapText="1"/>
      <protection/>
    </xf>
    <xf numFmtId="49" fontId="18" fillId="2" borderId="0" xfId="0" applyNumberFormat="1" applyFont="1" applyFill="1" applyAlignment="1" applyProtection="1">
      <alignment horizontal="centerContinuous" wrapText="1"/>
      <protection/>
    </xf>
    <xf numFmtId="49" fontId="4" fillId="2" borderId="0" xfId="0" applyNumberFormat="1" applyFont="1" applyFill="1" applyAlignment="1" applyProtection="1">
      <alignment horizontal="centerContinuous" wrapText="1"/>
      <protection/>
    </xf>
    <xf numFmtId="178" fontId="10" fillId="2" borderId="0" xfId="17" applyNumberFormat="1" applyFont="1" applyFill="1" applyAlignment="1" applyProtection="1">
      <alignment/>
      <protection/>
    </xf>
    <xf numFmtId="10" fontId="10" fillId="2" borderId="0" xfId="21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7" fontId="0" fillId="2" borderId="0" xfId="15" applyNumberFormat="1" applyFill="1" applyAlignment="1" applyProtection="1">
      <alignment/>
      <protection/>
    </xf>
    <xf numFmtId="3" fontId="8" fillId="3" borderId="0" xfId="0" applyNumberFormat="1" applyFont="1" applyFill="1" applyAlignment="1" applyProtection="1">
      <alignment/>
      <protection locked="0"/>
    </xf>
    <xf numFmtId="3" fontId="8" fillId="3" borderId="7" xfId="0" applyNumberFormat="1" applyFont="1" applyFill="1" applyBorder="1" applyAlignment="1" applyProtection="1">
      <alignment/>
      <protection locked="0"/>
    </xf>
    <xf numFmtId="3" fontId="8" fillId="3" borderId="8" xfId="0" applyNumberFormat="1" applyFont="1" applyFill="1" applyBorder="1" applyAlignment="1" applyProtection="1">
      <alignment/>
      <protection locked="0"/>
    </xf>
    <xf numFmtId="3" fontId="8" fillId="3" borderId="9" xfId="0" applyNumberFormat="1" applyFont="1" applyFill="1" applyBorder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/>
      <protection locked="0"/>
    </xf>
    <xf numFmtId="3" fontId="8" fillId="3" borderId="11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>
      <alignment horizontal="centerContinuous" wrapText="1"/>
    </xf>
    <xf numFmtId="0" fontId="35" fillId="4" borderId="9" xfId="0" applyFont="1" applyFill="1" applyBorder="1" applyAlignment="1">
      <alignment horizontal="centerContinuous" wrapText="1"/>
    </xf>
    <xf numFmtId="0" fontId="35" fillId="4" borderId="13" xfId="0" applyFont="1" applyFill="1" applyBorder="1" applyAlignment="1">
      <alignment horizontal="centerContinuous" wrapText="1"/>
    </xf>
    <xf numFmtId="0" fontId="4" fillId="4" borderId="0" xfId="0" applyFont="1" applyFill="1" applyAlignment="1" applyProtection="1">
      <alignment horizontal="left"/>
      <protection/>
    </xf>
    <xf numFmtId="0" fontId="4" fillId="4" borderId="0" xfId="0" applyFont="1" applyFill="1" applyAlignment="1" applyProtection="1">
      <alignment horizontal="centerContinuous"/>
      <protection/>
    </xf>
    <xf numFmtId="0" fontId="6" fillId="4" borderId="0" xfId="0" applyFont="1" applyFill="1" applyAlignment="1" applyProtection="1">
      <alignment horizontal="centerContinuous"/>
      <protection/>
    </xf>
    <xf numFmtId="0" fontId="4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2" fillId="4" borderId="0" xfId="0" applyFont="1" applyFill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centerContinuous"/>
      <protection/>
    </xf>
    <xf numFmtId="0" fontId="6" fillId="4" borderId="15" xfId="0" applyFont="1" applyFill="1" applyBorder="1" applyAlignment="1" applyProtection="1">
      <alignment/>
      <protection/>
    </xf>
    <xf numFmtId="0" fontId="4" fillId="4" borderId="16" xfId="0" applyFont="1" applyFill="1" applyBorder="1" applyAlignment="1" applyProtection="1">
      <alignment horizontal="centerContinuous"/>
      <protection/>
    </xf>
    <xf numFmtId="0" fontId="6" fillId="4" borderId="16" xfId="0" applyFont="1" applyFill="1" applyBorder="1" applyAlignment="1" applyProtection="1">
      <alignment horizontal="centerContinuous"/>
      <protection/>
    </xf>
    <xf numFmtId="0" fontId="6" fillId="4" borderId="15" xfId="0" applyFont="1" applyFill="1" applyBorder="1" applyAlignment="1" applyProtection="1">
      <alignment horizontal="centerContinuous"/>
      <protection/>
    </xf>
    <xf numFmtId="49" fontId="7" fillId="4" borderId="8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center"/>
      <protection/>
    </xf>
    <xf numFmtId="49" fontId="7" fillId="4" borderId="7" xfId="0" applyNumberFormat="1" applyFont="1" applyFill="1" applyBorder="1" applyAlignment="1" applyProtection="1">
      <alignment horizontal="center"/>
      <protection/>
    </xf>
    <xf numFmtId="49" fontId="7" fillId="4" borderId="15" xfId="0" applyNumberFormat="1" applyFont="1" applyFill="1" applyBorder="1" applyAlignment="1" applyProtection="1">
      <alignment horizontal="center" wrapText="1"/>
      <protection/>
    </xf>
    <xf numFmtId="49" fontId="7" fillId="4" borderId="16" xfId="0" applyNumberFormat="1" applyFont="1" applyFill="1" applyBorder="1" applyAlignment="1" applyProtection="1">
      <alignment horizontal="center" wrapText="1"/>
      <protection/>
    </xf>
    <xf numFmtId="49" fontId="7" fillId="4" borderId="17" xfId="0" applyNumberFormat="1" applyFont="1" applyFill="1" applyBorder="1" applyAlignment="1" applyProtection="1">
      <alignment horizontal="center" wrapText="1"/>
      <protection/>
    </xf>
    <xf numFmtId="49" fontId="4" fillId="4" borderId="16" xfId="0" applyNumberFormat="1" applyFont="1" applyFill="1" applyBorder="1" applyAlignment="1" applyProtection="1">
      <alignment horizontal="centerContinuous" wrapText="1"/>
      <protection/>
    </xf>
    <xf numFmtId="49" fontId="4" fillId="4" borderId="15" xfId="0" applyNumberFormat="1" applyFont="1" applyFill="1" applyBorder="1" applyAlignment="1" applyProtection="1">
      <alignment horizontal="centerContinuous" wrapText="1"/>
      <protection/>
    </xf>
    <xf numFmtId="0" fontId="6" fillId="4" borderId="8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3" fontId="0" fillId="4" borderId="16" xfId="0" applyNumberFormat="1" applyFont="1" applyFill="1" applyBorder="1" applyAlignment="1" applyProtection="1">
      <alignment horizontal="centerContinuous"/>
      <protection/>
    </xf>
    <xf numFmtId="0" fontId="6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centerContinuous" vertical="top" wrapText="1"/>
      <protection/>
    </xf>
    <xf numFmtId="0" fontId="0" fillId="4" borderId="0" xfId="0" applyFill="1" applyAlignment="1" applyProtection="1">
      <alignment horizontal="centerContinuous" vertical="top" wrapText="1"/>
      <protection/>
    </xf>
    <xf numFmtId="0" fontId="0" fillId="4" borderId="0" xfId="0" applyFill="1" applyAlignment="1" applyProtection="1">
      <alignment horizontal="centerContinuous"/>
      <protection/>
    </xf>
    <xf numFmtId="43" fontId="0" fillId="4" borderId="0" xfId="15" applyNumberFormat="1" applyFill="1" applyAlignment="1" applyProtection="1">
      <alignment/>
      <protection/>
    </xf>
    <xf numFmtId="165" fontId="0" fillId="4" borderId="0" xfId="15" applyNumberForma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center" wrapText="1"/>
      <protection/>
    </xf>
    <xf numFmtId="49" fontId="4" fillId="4" borderId="0" xfId="0" applyNumberFormat="1" applyFont="1" applyFill="1" applyAlignment="1" applyProtection="1">
      <alignment horizontal="center" wrapText="1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18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Alignment="1" applyProtection="1">
      <alignment horizontal="centerContinuous" vertical="center" wrapText="1"/>
      <protection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179" fontId="0" fillId="3" borderId="9" xfId="0" applyNumberForma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5" fillId="4" borderId="19" xfId="0" applyFont="1" applyFill="1" applyBorder="1" applyAlignment="1" applyProtection="1">
      <alignment horizontal="centerContinuous"/>
      <protection/>
    </xf>
    <xf numFmtId="0" fontId="4" fillId="4" borderId="0" xfId="0" applyFont="1" applyFill="1" applyAlignment="1" applyProtection="1">
      <alignment vertical="center" wrapText="1"/>
      <protection/>
    </xf>
    <xf numFmtId="0" fontId="5" fillId="5" borderId="19" xfId="0" applyFont="1" applyFill="1" applyBorder="1" applyAlignment="1">
      <alignment horizontal="centerContinuous"/>
    </xf>
    <xf numFmtId="0" fontId="0" fillId="5" borderId="19" xfId="0" applyFill="1" applyBorder="1" applyAlignment="1">
      <alignment horizontal="centerContinuous"/>
    </xf>
    <xf numFmtId="0" fontId="0" fillId="5" borderId="0" xfId="0" applyFill="1" applyAlignment="1">
      <alignment/>
    </xf>
    <xf numFmtId="49" fontId="4" fillId="5" borderId="8" xfId="0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Continuous"/>
    </xf>
    <xf numFmtId="49" fontId="4" fillId="5" borderId="20" xfId="0" applyNumberFormat="1" applyFont="1" applyFill="1" applyBorder="1" applyAlignment="1">
      <alignment horizontal="centerContinuous"/>
    </xf>
    <xf numFmtId="49" fontId="4" fillId="5" borderId="21" xfId="0" applyNumberFormat="1" applyFont="1" applyFill="1" applyBorder="1" applyAlignment="1">
      <alignment horizontal="centerContinuous"/>
    </xf>
    <xf numFmtId="49" fontId="4" fillId="5" borderId="22" xfId="0" applyNumberFormat="1" applyFont="1" applyFill="1" applyBorder="1" applyAlignment="1">
      <alignment horizontal="centerContinuous"/>
    </xf>
    <xf numFmtId="49" fontId="4" fillId="5" borderId="23" xfId="0" applyNumberFormat="1" applyFont="1" applyFill="1" applyBorder="1" applyAlignment="1">
      <alignment horizontal="centerContinuous"/>
    </xf>
    <xf numFmtId="49" fontId="4" fillId="5" borderId="24" xfId="0" applyNumberFormat="1" applyFont="1" applyFill="1" applyBorder="1" applyAlignment="1">
      <alignment horizontal="centerContinuous"/>
    </xf>
    <xf numFmtId="0" fontId="0" fillId="5" borderId="25" xfId="0" applyFont="1" applyFill="1" applyBorder="1" applyAlignment="1">
      <alignment/>
    </xf>
    <xf numFmtId="0" fontId="0" fillId="5" borderId="0" xfId="0" applyFont="1" applyFill="1" applyAlignment="1">
      <alignment/>
    </xf>
    <xf numFmtId="49" fontId="4" fillId="5" borderId="15" xfId="0" applyNumberFormat="1" applyFont="1" applyFill="1" applyBorder="1" applyAlignment="1">
      <alignment horizontal="center" wrapText="1"/>
    </xf>
    <xf numFmtId="49" fontId="19" fillId="5" borderId="16" xfId="0" applyNumberFormat="1" applyFont="1" applyFill="1" applyBorder="1" applyAlignment="1">
      <alignment horizontal="center" wrapText="1"/>
    </xf>
    <xf numFmtId="49" fontId="19" fillId="5" borderId="17" xfId="0" applyNumberFormat="1" applyFont="1" applyFill="1" applyBorder="1" applyAlignment="1">
      <alignment horizontal="center" wrapText="1"/>
    </xf>
    <xf numFmtId="49" fontId="19" fillId="5" borderId="26" xfId="0" applyNumberFormat="1" applyFont="1" applyFill="1" applyBorder="1" applyAlignment="1">
      <alignment horizontal="center" wrapText="1"/>
    </xf>
    <xf numFmtId="0" fontId="0" fillId="5" borderId="25" xfId="0" applyFill="1" applyBorder="1" applyAlignment="1">
      <alignment/>
    </xf>
    <xf numFmtId="0" fontId="20" fillId="5" borderId="27" xfId="0" applyFont="1" applyFill="1" applyBorder="1" applyAlignment="1">
      <alignment horizontal="centerContinuous"/>
    </xf>
    <xf numFmtId="49" fontId="4" fillId="5" borderId="28" xfId="0" applyNumberFormat="1" applyFont="1" applyFill="1" applyBorder="1" applyAlignment="1">
      <alignment horizontal="centerContinuous" wrapText="1"/>
    </xf>
    <xf numFmtId="0" fontId="0" fillId="5" borderId="1" xfId="0" applyFill="1" applyBorder="1" applyAlignment="1">
      <alignment/>
    </xf>
    <xf numFmtId="49" fontId="7" fillId="5" borderId="2" xfId="0" applyNumberFormat="1" applyFont="1" applyFill="1" applyBorder="1" applyAlignment="1">
      <alignment horizontal="centerContinuous"/>
    </xf>
    <xf numFmtId="49" fontId="7" fillId="5" borderId="3" xfId="0" applyNumberFormat="1" applyFont="1" applyFill="1" applyBorder="1" applyAlignment="1">
      <alignment horizontal="centerContinuous"/>
    </xf>
    <xf numFmtId="0" fontId="6" fillId="5" borderId="8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44" fontId="0" fillId="5" borderId="0" xfId="17" applyFill="1" applyAlignment="1">
      <alignment/>
    </xf>
    <xf numFmtId="0" fontId="6" fillId="5" borderId="4" xfId="0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4" fillId="5" borderId="28" xfId="0" applyFont="1" applyFill="1" applyBorder="1" applyAlignment="1">
      <alignment horizontal="centerContinuous"/>
    </xf>
    <xf numFmtId="0" fontId="6" fillId="5" borderId="29" xfId="0" applyFont="1" applyFill="1" applyBorder="1" applyAlignment="1">
      <alignment/>
    </xf>
    <xf numFmtId="0" fontId="17" fillId="5" borderId="0" xfId="0" applyFont="1" applyFill="1" applyAlignment="1">
      <alignment/>
    </xf>
    <xf numFmtId="3" fontId="8" fillId="6" borderId="0" xfId="0" applyNumberFormat="1" applyFont="1" applyFill="1" applyAlignment="1" applyProtection="1">
      <alignment/>
      <protection locked="0"/>
    </xf>
    <xf numFmtId="3" fontId="8" fillId="6" borderId="30" xfId="0" applyNumberFormat="1" applyFont="1" applyFill="1" applyBorder="1" applyAlignment="1" applyProtection="1">
      <alignment/>
      <protection locked="0"/>
    </xf>
    <xf numFmtId="3" fontId="8" fillId="6" borderId="7" xfId="0" applyNumberFormat="1" applyFont="1" applyFill="1" applyBorder="1" applyAlignment="1" applyProtection="1">
      <alignment/>
      <protection locked="0"/>
    </xf>
    <xf numFmtId="3" fontId="8" fillId="6" borderId="8" xfId="0" applyNumberFormat="1" applyFont="1" applyFill="1" applyBorder="1" applyAlignment="1" applyProtection="1">
      <alignment/>
      <protection locked="0"/>
    </xf>
    <xf numFmtId="3" fontId="8" fillId="6" borderId="9" xfId="0" applyNumberFormat="1" applyFont="1" applyFill="1" applyBorder="1" applyAlignment="1" applyProtection="1">
      <alignment/>
      <protection locked="0"/>
    </xf>
    <xf numFmtId="3" fontId="8" fillId="6" borderId="31" xfId="0" applyNumberFormat="1" applyFont="1" applyFill="1" applyBorder="1" applyAlignment="1" applyProtection="1">
      <alignment/>
      <protection locked="0"/>
    </xf>
    <xf numFmtId="3" fontId="8" fillId="6" borderId="10" xfId="0" applyNumberFormat="1" applyFont="1" applyFill="1" applyBorder="1" applyAlignment="1" applyProtection="1">
      <alignment/>
      <protection locked="0"/>
    </xf>
    <xf numFmtId="3" fontId="8" fillId="6" borderId="11" xfId="0" applyNumberFormat="1" applyFont="1" applyFill="1" applyBorder="1" applyAlignment="1" applyProtection="1">
      <alignment/>
      <protection locked="0"/>
    </xf>
    <xf numFmtId="3" fontId="8" fillId="6" borderId="18" xfId="0" applyNumberFormat="1" applyFont="1" applyFill="1" applyBorder="1" applyAlignment="1" applyProtection="1">
      <alignment/>
      <protection locked="0"/>
    </xf>
    <xf numFmtId="3" fontId="8" fillId="6" borderId="32" xfId="0" applyNumberFormat="1" applyFont="1" applyFill="1" applyBorder="1" applyAlignment="1" applyProtection="1">
      <alignment/>
      <protection locked="0"/>
    </xf>
    <xf numFmtId="3" fontId="8" fillId="6" borderId="20" xfId="0" applyNumberFormat="1" applyFont="1" applyFill="1" applyBorder="1" applyAlignment="1" applyProtection="1">
      <alignment/>
      <protection locked="0"/>
    </xf>
    <xf numFmtId="3" fontId="8" fillId="6" borderId="22" xfId="0" applyNumberFormat="1" applyFont="1" applyFill="1" applyBorder="1" applyAlignment="1" applyProtection="1">
      <alignment/>
      <protection locked="0"/>
    </xf>
    <xf numFmtId="3" fontId="8" fillId="6" borderId="33" xfId="0" applyNumberFormat="1" applyFont="1" applyFill="1" applyBorder="1" applyAlignment="1" applyProtection="1">
      <alignment/>
      <protection locked="0"/>
    </xf>
    <xf numFmtId="3" fontId="8" fillId="6" borderId="34" xfId="0" applyNumberFormat="1" applyFont="1" applyFill="1" applyBorder="1" applyAlignment="1" applyProtection="1">
      <alignment/>
      <protection locked="0"/>
    </xf>
    <xf numFmtId="3" fontId="8" fillId="6" borderId="35" xfId="0" applyNumberFormat="1" applyFont="1" applyFill="1" applyBorder="1" applyAlignment="1" applyProtection="1">
      <alignment/>
      <protection locked="0"/>
    </xf>
    <xf numFmtId="3" fontId="8" fillId="6" borderId="29" xfId="0" applyNumberFormat="1" applyFont="1" applyFill="1" applyBorder="1" applyAlignment="1" applyProtection="1">
      <alignment/>
      <protection locked="0"/>
    </xf>
    <xf numFmtId="3" fontId="8" fillId="6" borderId="36" xfId="0" applyNumberFormat="1" applyFont="1" applyFill="1" applyBorder="1" applyAlignment="1" applyProtection="1">
      <alignment/>
      <protection locked="0"/>
    </xf>
    <xf numFmtId="49" fontId="4" fillId="5" borderId="16" xfId="0" applyNumberFormat="1" applyFont="1" applyFill="1" applyBorder="1" applyAlignment="1">
      <alignment horizontal="centerContinuous" wrapText="1"/>
    </xf>
    <xf numFmtId="49" fontId="7" fillId="5" borderId="16" xfId="0" applyNumberFormat="1" applyFont="1" applyFill="1" applyBorder="1" applyAlignment="1">
      <alignment horizontal="centerContinuous" wrapText="1"/>
    </xf>
    <xf numFmtId="49" fontId="7" fillId="5" borderId="15" xfId="0" applyNumberFormat="1" applyFont="1" applyFill="1" applyBorder="1" applyAlignment="1">
      <alignment horizontal="centerContinuous" wrapText="1"/>
    </xf>
    <xf numFmtId="49" fontId="7" fillId="5" borderId="8" xfId="0" applyNumberFormat="1" applyFont="1" applyFill="1" applyBorder="1" applyAlignment="1">
      <alignment horizontal="center"/>
    </xf>
    <xf numFmtId="49" fontId="7" fillId="5" borderId="0" xfId="0" applyNumberFormat="1" applyFont="1" applyFill="1" applyAlignment="1">
      <alignment horizontal="center"/>
    </xf>
    <xf numFmtId="49" fontId="7" fillId="5" borderId="20" xfId="0" applyNumberFormat="1" applyFont="1" applyFill="1" applyBorder="1" applyAlignment="1">
      <alignment horizontal="centerContinuous"/>
    </xf>
    <xf numFmtId="49" fontId="7" fillId="5" borderId="15" xfId="0" applyNumberFormat="1" applyFont="1" applyFill="1" applyBorder="1" applyAlignment="1">
      <alignment horizontal="center" wrapText="1"/>
    </xf>
    <xf numFmtId="49" fontId="7" fillId="5" borderId="16" xfId="0" applyNumberFormat="1" applyFont="1" applyFill="1" applyBorder="1" applyAlignment="1">
      <alignment horizontal="center" wrapText="1"/>
    </xf>
    <xf numFmtId="49" fontId="7" fillId="5" borderId="17" xfId="0" applyNumberFormat="1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Continuous"/>
    </xf>
    <xf numFmtId="3" fontId="0" fillId="5" borderId="16" xfId="0" applyNumberFormat="1" applyFill="1" applyBorder="1" applyAlignment="1">
      <alignment horizontal="centerContinuous"/>
    </xf>
    <xf numFmtId="0" fontId="17" fillId="5" borderId="37" xfId="0" applyFont="1" applyFill="1" applyBorder="1" applyAlignment="1">
      <alignment horizontal="centerContinuous" wrapText="1"/>
    </xf>
    <xf numFmtId="0" fontId="6" fillId="5" borderId="38" xfId="0" applyFont="1" applyFill="1" applyBorder="1" applyAlignment="1">
      <alignment horizontal="centerContinuous" vertical="top" wrapText="1"/>
    </xf>
    <xf numFmtId="3" fontId="8" fillId="6" borderId="0" xfId="0" applyNumberFormat="1" applyFont="1" applyFill="1" applyAlignment="1" applyProtection="1">
      <alignment horizontal="center"/>
      <protection locked="0"/>
    </xf>
    <xf numFmtId="3" fontId="8" fillId="6" borderId="9" xfId="0" applyNumberFormat="1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>
      <alignment horizontal="centerContinuous" vertical="top" wrapText="1"/>
    </xf>
    <xf numFmtId="0" fontId="6" fillId="5" borderId="19" xfId="0" applyFont="1" applyFill="1" applyBorder="1" applyAlignment="1">
      <alignment horizontal="centerContinuous"/>
    </xf>
    <xf numFmtId="0" fontId="6" fillId="5" borderId="0" xfId="0" applyFont="1" applyFill="1" applyAlignment="1">
      <alignment/>
    </xf>
    <xf numFmtId="0" fontId="9" fillId="5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6" fillId="5" borderId="33" xfId="0" applyFont="1" applyFill="1" applyBorder="1" applyAlignment="1">
      <alignment/>
    </xf>
    <xf numFmtId="0" fontId="5" fillId="5" borderId="33" xfId="0" applyFont="1" applyFill="1" applyBorder="1" applyAlignment="1">
      <alignment horizontal="centerContinuous"/>
    </xf>
    <xf numFmtId="0" fontId="5" fillId="5" borderId="40" xfId="0" applyFont="1" applyFill="1" applyBorder="1" applyAlignment="1">
      <alignment horizontal="centerContinuous"/>
    </xf>
    <xf numFmtId="0" fontId="4" fillId="5" borderId="41" xfId="0" applyFont="1" applyFill="1" applyBorder="1" applyAlignment="1">
      <alignment horizontal="centerContinuous"/>
    </xf>
    <xf numFmtId="0" fontId="4" fillId="5" borderId="24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/>
    </xf>
    <xf numFmtId="0" fontId="5" fillId="5" borderId="16" xfId="0" applyFont="1" applyFill="1" applyBorder="1" applyAlignment="1">
      <alignment horizontal="centerContinuous"/>
    </xf>
    <xf numFmtId="0" fontId="5" fillId="5" borderId="42" xfId="0" applyFont="1" applyFill="1" applyBorder="1" applyAlignment="1">
      <alignment horizontal="centerContinuous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49" fontId="6" fillId="5" borderId="18" xfId="0" applyNumberFormat="1" applyFont="1" applyFill="1" applyBorder="1" applyAlignment="1">
      <alignment horizontal="right"/>
    </xf>
    <xf numFmtId="49" fontId="6" fillId="5" borderId="18" xfId="0" applyNumberFormat="1" applyFont="1" applyFill="1" applyBorder="1" applyAlignment="1">
      <alignment horizontal="centerContinuous"/>
    </xf>
    <xf numFmtId="0" fontId="6" fillId="5" borderId="43" xfId="0" applyFont="1" applyFill="1" applyBorder="1" applyAlignment="1">
      <alignment horizontal="centerContinuous"/>
    </xf>
    <xf numFmtId="165" fontId="6" fillId="5" borderId="0" xfId="15" applyNumberFormat="1" applyFont="1" applyFill="1" applyAlignment="1">
      <alignment/>
    </xf>
    <xf numFmtId="0" fontId="16" fillId="5" borderId="0" xfId="0" applyFont="1" applyFill="1" applyAlignment="1">
      <alignment/>
    </xf>
    <xf numFmtId="37" fontId="6" fillId="5" borderId="18" xfId="15" applyNumberFormat="1" applyFont="1" applyFill="1" applyBorder="1" applyAlignment="1">
      <alignment horizontal="right"/>
    </xf>
    <xf numFmtId="49" fontId="6" fillId="5" borderId="18" xfId="0" applyNumberFormat="1" applyFont="1" applyFill="1" applyBorder="1" applyAlignment="1">
      <alignment horizontal="center"/>
    </xf>
    <xf numFmtId="165" fontId="6" fillId="5" borderId="43" xfId="15" applyNumberFormat="1" applyFont="1" applyFill="1" applyBorder="1" applyAlignment="1">
      <alignment/>
    </xf>
    <xf numFmtId="49" fontId="6" fillId="5" borderId="0" xfId="0" applyNumberFormat="1" applyFont="1" applyFill="1" applyAlignment="1">
      <alignment horizontal="right"/>
    </xf>
    <xf numFmtId="49" fontId="6" fillId="5" borderId="0" xfId="0" applyNumberFormat="1" applyFont="1" applyFill="1" applyAlignment="1">
      <alignment horizontal="centerContinuous"/>
    </xf>
    <xf numFmtId="165" fontId="6" fillId="5" borderId="44" xfId="15" applyNumberFormat="1" applyFont="1" applyFill="1" applyBorder="1" applyAlignment="1">
      <alignment horizontal="centerContinuous"/>
    </xf>
    <xf numFmtId="165" fontId="9" fillId="5" borderId="0" xfId="15" applyNumberFormat="1" applyFont="1" applyFill="1" applyAlignment="1">
      <alignment/>
    </xf>
    <xf numFmtId="49" fontId="6" fillId="5" borderId="45" xfId="0" applyNumberFormat="1" applyFont="1" applyFill="1" applyBorder="1" applyAlignment="1">
      <alignment horizontal="right"/>
    </xf>
    <xf numFmtId="49" fontId="4" fillId="5" borderId="45" xfId="0" applyNumberFormat="1" applyFont="1" applyFill="1" applyBorder="1" applyAlignment="1">
      <alignment horizontal="centerContinuous"/>
    </xf>
    <xf numFmtId="0" fontId="4" fillId="5" borderId="46" xfId="0" applyFont="1" applyFill="1" applyBorder="1" applyAlignment="1">
      <alignment horizontal="centerContinuous"/>
    </xf>
    <xf numFmtId="0" fontId="14" fillId="5" borderId="45" xfId="0" applyFont="1" applyFill="1" applyBorder="1" applyAlignment="1">
      <alignment/>
    </xf>
    <xf numFmtId="0" fontId="14" fillId="5" borderId="47" xfId="0" applyFont="1" applyFill="1" applyBorder="1" applyAlignment="1">
      <alignment/>
    </xf>
    <xf numFmtId="0" fontId="14" fillId="5" borderId="48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6" fillId="5" borderId="28" xfId="0" applyFont="1" applyFill="1" applyBorder="1" applyAlignment="1">
      <alignment horizontal="centerContinuous" vertical="center" wrapText="1"/>
    </xf>
    <xf numFmtId="0" fontId="8" fillId="6" borderId="0" xfId="0" applyFont="1" applyFill="1" applyAlignment="1" applyProtection="1">
      <alignment/>
      <protection locked="0"/>
    </xf>
    <xf numFmtId="0" fontId="8" fillId="6" borderId="7" xfId="0" applyFont="1" applyFill="1" applyBorder="1" applyAlignment="1" applyProtection="1">
      <alignment/>
      <protection locked="0"/>
    </xf>
    <xf numFmtId="0" fontId="8" fillId="6" borderId="8" xfId="0" applyFont="1" applyFill="1" applyBorder="1" applyAlignment="1" applyProtection="1">
      <alignment/>
      <protection locked="0"/>
    </xf>
    <xf numFmtId="0" fontId="8" fillId="6" borderId="9" xfId="0" applyFont="1" applyFill="1" applyBorder="1" applyAlignment="1" applyProtection="1">
      <alignment/>
      <protection locked="0"/>
    </xf>
    <xf numFmtId="0" fontId="8" fillId="6" borderId="10" xfId="0" applyFont="1" applyFill="1" applyBorder="1" applyAlignment="1" applyProtection="1">
      <alignment/>
      <protection locked="0"/>
    </xf>
    <xf numFmtId="0" fontId="8" fillId="6" borderId="11" xfId="0" applyFont="1" applyFill="1" applyBorder="1" applyAlignment="1" applyProtection="1">
      <alignment/>
      <protection locked="0"/>
    </xf>
    <xf numFmtId="0" fontId="36" fillId="5" borderId="33" xfId="0" applyFont="1" applyFill="1" applyBorder="1" applyAlignment="1">
      <alignment/>
    </xf>
    <xf numFmtId="0" fontId="37" fillId="5" borderId="19" xfId="0" applyFont="1" applyFill="1" applyBorder="1" applyAlignment="1">
      <alignment horizontal="centerContinuous"/>
    </xf>
    <xf numFmtId="0" fontId="5" fillId="5" borderId="0" xfId="0" applyFont="1" applyFill="1" applyBorder="1" applyAlignment="1">
      <alignment horizontal="centerContinuous" vertical="top" wrapText="1"/>
    </xf>
    <xf numFmtId="0" fontId="38" fillId="5" borderId="49" xfId="0" applyFont="1" applyFill="1" applyBorder="1" applyAlignment="1">
      <alignment horizontal="left" vertical="top"/>
    </xf>
    <xf numFmtId="0" fontId="39" fillId="5" borderId="50" xfId="0" applyFont="1" applyFill="1" applyBorder="1" applyAlignment="1">
      <alignment horizontal="left" vertical="top"/>
    </xf>
    <xf numFmtId="0" fontId="0" fillId="3" borderId="18" xfId="0" applyFont="1" applyFill="1" applyBorder="1" applyAlignment="1" applyProtection="1">
      <alignment horizontal="left" wrapText="1"/>
      <protection locked="0"/>
    </xf>
    <xf numFmtId="0" fontId="4" fillId="4" borderId="51" xfId="0" applyFont="1" applyFill="1" applyBorder="1" applyAlignment="1" applyProtection="1">
      <alignment horizontal="centerContinuous" vertical="center" wrapText="1"/>
      <protection/>
    </xf>
    <xf numFmtId="0" fontId="4" fillId="4" borderId="52" xfId="0" applyFont="1" applyFill="1" applyBorder="1" applyAlignment="1" applyProtection="1">
      <alignment horizontal="centerContinuous" vertical="center" wrapText="1"/>
      <protection/>
    </xf>
    <xf numFmtId="0" fontId="4" fillId="4" borderId="53" xfId="0" applyFont="1" applyFill="1" applyBorder="1" applyAlignment="1" applyProtection="1">
      <alignment horizontal="centerContinuous" vertical="center" wrapText="1"/>
      <protection/>
    </xf>
    <xf numFmtId="0" fontId="4" fillId="4" borderId="14" xfId="0" applyFont="1" applyFill="1" applyBorder="1" applyAlignment="1" applyProtection="1">
      <alignment horizontal="centerContinuous" vertical="center" wrapText="1"/>
      <protection/>
    </xf>
    <xf numFmtId="0" fontId="4" fillId="4" borderId="0" xfId="0" applyFont="1" applyFill="1" applyBorder="1" applyAlignment="1" applyProtection="1">
      <alignment horizontal="centerContinuous" vertical="center" wrapText="1"/>
      <protection/>
    </xf>
    <xf numFmtId="0" fontId="4" fillId="4" borderId="44" xfId="0" applyFont="1" applyFill="1" applyBorder="1" applyAlignment="1" applyProtection="1">
      <alignment horizontal="centerContinuous" vertical="center" wrapText="1"/>
      <protection/>
    </xf>
    <xf numFmtId="0" fontId="4" fillId="4" borderId="54" xfId="0" applyFont="1" applyFill="1" applyBorder="1" applyAlignment="1" applyProtection="1">
      <alignment horizontal="centerContinuous" vertical="center"/>
      <protection/>
    </xf>
    <xf numFmtId="0" fontId="33" fillId="4" borderId="18" xfId="20" applyFill="1" applyBorder="1" applyAlignment="1" applyProtection="1">
      <alignment horizontal="centerContinuous" vertical="center"/>
      <protection/>
    </xf>
    <xf numFmtId="0" fontId="4" fillId="4" borderId="43" xfId="0" applyFont="1" applyFill="1" applyBorder="1" applyAlignment="1" applyProtection="1">
      <alignment horizontal="centerContinuous" vertical="center"/>
      <protection/>
    </xf>
    <xf numFmtId="0" fontId="6" fillId="4" borderId="0" xfId="0" applyFont="1" applyFill="1" applyBorder="1" applyAlignment="1" applyProtection="1">
      <alignment horizontal="centerContinuous" wrapText="1"/>
      <protection/>
    </xf>
    <xf numFmtId="0" fontId="6" fillId="4" borderId="0" xfId="0" applyFont="1" applyFill="1" applyBorder="1" applyAlignment="1" applyProtection="1">
      <alignment/>
      <protection/>
    </xf>
    <xf numFmtId="0" fontId="4" fillId="4" borderId="14" xfId="0" applyFont="1" applyFill="1" applyBorder="1" applyAlignment="1" applyProtection="1">
      <alignment horizontal="left"/>
      <protection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/>
      <protection locked="0"/>
    </xf>
    <xf numFmtId="0" fontId="18" fillId="4" borderId="0" xfId="0" applyFont="1" applyFill="1" applyBorder="1" applyAlignment="1" applyProtection="1">
      <alignment horizontal="centerContinuous" vertical="center"/>
      <protection/>
    </xf>
    <xf numFmtId="0" fontId="9" fillId="4" borderId="0" xfId="0" applyFont="1" applyFill="1" applyAlignment="1" applyProtection="1">
      <alignment horizontal="centerContinuous" wrapText="1"/>
      <protection/>
    </xf>
    <xf numFmtId="0" fontId="40" fillId="4" borderId="0" xfId="0" applyFont="1" applyFill="1" applyAlignment="1" applyProtection="1">
      <alignment horizontal="centerContinuous" wrapText="1"/>
      <protection/>
    </xf>
    <xf numFmtId="0" fontId="40" fillId="4" borderId="0" xfId="0" applyFont="1" applyFill="1" applyAlignment="1" applyProtection="1">
      <alignment horizontal="centerContinuous"/>
      <protection/>
    </xf>
    <xf numFmtId="0" fontId="19" fillId="5" borderId="0" xfId="0" applyFont="1" applyFill="1" applyAlignment="1">
      <alignment/>
    </xf>
    <xf numFmtId="0" fontId="38" fillId="5" borderId="50" xfId="0" applyFont="1" applyFill="1" applyBorder="1" applyAlignment="1">
      <alignment horizontal="left" vertical="top"/>
    </xf>
    <xf numFmtId="0" fontId="0" fillId="5" borderId="57" xfId="0" applyFill="1" applyBorder="1" applyAlignment="1">
      <alignment/>
    </xf>
    <xf numFmtId="0" fontId="0" fillId="5" borderId="55" xfId="0" applyFill="1" applyBorder="1" applyAlignment="1">
      <alignment/>
    </xf>
    <xf numFmtId="0" fontId="0" fillId="5" borderId="58" xfId="0" applyFill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 horizontal="center" wrapText="1"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 vertical="top" wrapText="1"/>
      <protection/>
    </xf>
    <xf numFmtId="49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36" fillId="0" borderId="0" xfId="0" applyFont="1" applyAlignment="1" applyProtection="1">
      <alignment horizontal="centerContinuous"/>
      <protection/>
    </xf>
    <xf numFmtId="0" fontId="22" fillId="0" borderId="19" xfId="0" applyFont="1" applyFill="1" applyBorder="1" applyAlignment="1" applyProtection="1">
      <alignment horizontal="centerContinuous"/>
      <protection/>
    </xf>
    <xf numFmtId="0" fontId="27" fillId="0" borderId="19" xfId="0" applyFont="1" applyFill="1" applyBorder="1" applyAlignment="1" applyProtection="1">
      <alignment horizontal="centerContinuous"/>
      <protection/>
    </xf>
    <xf numFmtId="49" fontId="25" fillId="0" borderId="16" xfId="0" applyNumberFormat="1" applyFont="1" applyFill="1" applyBorder="1" applyAlignment="1" applyProtection="1">
      <alignment horizontal="centerContinuous" wrapText="1"/>
      <protection/>
    </xf>
    <xf numFmtId="49" fontId="25" fillId="0" borderId="15" xfId="0" applyNumberFormat="1" applyFont="1" applyFill="1" applyBorder="1" applyAlignment="1" applyProtection="1">
      <alignment horizontal="centerContinuous" wrapText="1"/>
      <protection/>
    </xf>
    <xf numFmtId="0" fontId="24" fillId="0" borderId="28" xfId="0" applyFont="1" applyFill="1" applyBorder="1" applyAlignment="1" applyProtection="1">
      <alignment horizontal="centerContinuous"/>
      <protection/>
    </xf>
    <xf numFmtId="3" fontId="27" fillId="0" borderId="16" xfId="0" applyNumberFormat="1" applyFont="1" applyFill="1" applyBorder="1" applyAlignment="1" applyProtection="1">
      <alignment horizontal="centerContinuous"/>
      <protection/>
    </xf>
    <xf numFmtId="0" fontId="27" fillId="0" borderId="0" xfId="0" applyFont="1" applyFill="1" applyAlignment="1" applyProtection="1">
      <alignment horizontal="centerContinuous"/>
      <protection/>
    </xf>
    <xf numFmtId="0" fontId="28" fillId="0" borderId="0" xfId="0" applyFont="1" applyFill="1" applyAlignment="1" applyProtection="1">
      <alignment/>
      <protection/>
    </xf>
    <xf numFmtId="49" fontId="7" fillId="0" borderId="8" xfId="0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centerContinuous" wrapText="1"/>
      <protection/>
    </xf>
    <xf numFmtId="0" fontId="6" fillId="0" borderId="29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59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Continuous"/>
      <protection/>
    </xf>
    <xf numFmtId="0" fontId="7" fillId="0" borderId="16" xfId="0" applyFont="1" applyFill="1" applyBorder="1" applyAlignment="1" applyProtection="1">
      <alignment horizontal="centerContinuous"/>
      <protection/>
    </xf>
    <xf numFmtId="0" fontId="17" fillId="0" borderId="0" xfId="0" applyFont="1" applyFill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 horizontal="centerContinuous"/>
      <protection/>
    </xf>
    <xf numFmtId="49" fontId="7" fillId="0" borderId="20" xfId="0" applyNumberFormat="1" applyFont="1" applyFill="1" applyBorder="1" applyAlignment="1" applyProtection="1">
      <alignment horizontal="centerContinuous"/>
      <protection/>
    </xf>
    <xf numFmtId="49" fontId="7" fillId="0" borderId="21" xfId="0" applyNumberFormat="1" applyFont="1" applyFill="1" applyBorder="1" applyAlignment="1" applyProtection="1">
      <alignment horizontal="centerContinuous"/>
      <protection/>
    </xf>
    <xf numFmtId="49" fontId="7" fillId="0" borderId="22" xfId="0" applyNumberFormat="1" applyFont="1" applyFill="1" applyBorder="1" applyAlignment="1" applyProtection="1">
      <alignment horizontal="centerContinuous"/>
      <protection/>
    </xf>
    <xf numFmtId="49" fontId="7" fillId="0" borderId="23" xfId="0" applyNumberFormat="1" applyFont="1" applyFill="1" applyBorder="1" applyAlignment="1" applyProtection="1">
      <alignment horizontal="centerContinuous"/>
      <protection/>
    </xf>
    <xf numFmtId="49" fontId="7" fillId="0" borderId="60" xfId="0" applyNumberFormat="1" applyFont="1" applyFill="1" applyBorder="1" applyAlignment="1" applyProtection="1">
      <alignment horizontal="centerContinuous"/>
      <protection/>
    </xf>
    <xf numFmtId="49" fontId="7" fillId="0" borderId="61" xfId="0" applyNumberFormat="1" applyFont="1" applyFill="1" applyBorder="1" applyAlignment="1" applyProtection="1">
      <alignment horizontal="centerContinuous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right"/>
      <protection/>
    </xf>
    <xf numFmtId="3" fontId="41" fillId="0" borderId="16" xfId="0" applyNumberFormat="1" applyFont="1" applyFill="1" applyBorder="1" applyAlignment="1" applyProtection="1">
      <alignment/>
      <protection/>
    </xf>
    <xf numFmtId="3" fontId="41" fillId="0" borderId="62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3" fontId="41" fillId="0" borderId="35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9" xfId="0" applyNumberFormat="1" applyFont="1" applyFill="1" applyBorder="1" applyAlignment="1" applyProtection="1">
      <alignment/>
      <protection/>
    </xf>
    <xf numFmtId="3" fontId="41" fillId="0" borderId="31" xfId="0" applyNumberFormat="1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1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7" xfId="0" applyNumberFormat="1" applyFont="1" applyFill="1" applyBorder="1" applyAlignment="1" applyProtection="1">
      <alignment/>
      <protection/>
    </xf>
    <xf numFmtId="3" fontId="41" fillId="0" borderId="8" xfId="0" applyNumberFormat="1" applyFont="1" applyFill="1" applyBorder="1" applyAlignment="1" applyProtection="1">
      <alignment/>
      <protection/>
    </xf>
    <xf numFmtId="10" fontId="20" fillId="0" borderId="0" xfId="21" applyNumberFormat="1" applyFont="1" applyBorder="1" applyAlignment="1" applyProtection="1">
      <alignment/>
      <protection/>
    </xf>
    <xf numFmtId="10" fontId="20" fillId="0" borderId="6" xfId="21" applyNumberFormat="1" applyFont="1" applyBorder="1" applyAlignment="1" applyProtection="1">
      <alignment/>
      <protection/>
    </xf>
    <xf numFmtId="10" fontId="20" fillId="0" borderId="27" xfId="21" applyNumberFormat="1" applyFont="1" applyBorder="1" applyAlignment="1" applyProtection="1">
      <alignment/>
      <protection/>
    </xf>
    <xf numFmtId="10" fontId="20" fillId="0" borderId="63" xfId="21" applyNumberFormat="1" applyFont="1" applyBorder="1" applyAlignment="1" applyProtection="1">
      <alignment/>
      <protection/>
    </xf>
    <xf numFmtId="3" fontId="41" fillId="0" borderId="0" xfId="0" applyNumberFormat="1" applyFont="1" applyBorder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10" fontId="20" fillId="0" borderId="27" xfId="21" applyNumberFormat="1" applyFont="1" applyFill="1" applyBorder="1" applyAlignment="1" applyProtection="1">
      <alignment/>
      <protection/>
    </xf>
    <xf numFmtId="10" fontId="20" fillId="0" borderId="63" xfId="21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22" fillId="0" borderId="39" xfId="0" applyFont="1" applyFill="1" applyBorder="1" applyAlignment="1" applyProtection="1">
      <alignment horizontal="centerContinuous" vertical="top" wrapText="1"/>
      <protection/>
    </xf>
    <xf numFmtId="0" fontId="22" fillId="0" borderId="57" xfId="0" applyFont="1" applyFill="1" applyBorder="1" applyAlignment="1" applyProtection="1">
      <alignment horizontal="centerContinuous" vertical="top" wrapText="1"/>
      <protection/>
    </xf>
    <xf numFmtId="0" fontId="23" fillId="0" borderId="38" xfId="0" applyFont="1" applyFill="1" applyBorder="1" applyAlignment="1" applyProtection="1">
      <alignment horizontal="centerContinuous" vertical="top" wrapText="1"/>
      <protection/>
    </xf>
    <xf numFmtId="0" fontId="23" fillId="0" borderId="58" xfId="0" applyFont="1" applyFill="1" applyBorder="1" applyAlignment="1" applyProtection="1">
      <alignment horizontal="centerContinuous"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49" xfId="0" applyFont="1" applyFill="1" applyBorder="1" applyAlignment="1" applyProtection="1">
      <alignment horizontal="centerContinuous" vertical="top" wrapText="1"/>
      <protection/>
    </xf>
    <xf numFmtId="0" fontId="17" fillId="0" borderId="37" xfId="0" applyFont="1" applyFill="1" applyBorder="1" applyAlignment="1" applyProtection="1">
      <alignment horizontal="centerContinuous" wrapText="1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 wrapText="1"/>
      <protection/>
    </xf>
    <xf numFmtId="49" fontId="7" fillId="0" borderId="17" xfId="0" applyNumberFormat="1" applyFont="1" applyFill="1" applyBorder="1" applyAlignment="1" applyProtection="1">
      <alignment horizontal="center" wrapText="1"/>
      <protection/>
    </xf>
    <xf numFmtId="10" fontId="41" fillId="0" borderId="64" xfId="0" applyNumberFormat="1" applyFont="1" applyFill="1" applyBorder="1" applyAlignment="1" applyProtection="1">
      <alignment horizontal="center"/>
      <protection locked="0"/>
    </xf>
    <xf numFmtId="3" fontId="41" fillId="0" borderId="0" xfId="0" applyNumberFormat="1" applyFont="1" applyFill="1" applyAlignment="1" applyProtection="1">
      <alignment horizontal="center"/>
      <protection/>
    </xf>
    <xf numFmtId="10" fontId="41" fillId="0" borderId="8" xfId="0" applyNumberFormat="1" applyFont="1" applyFill="1" applyBorder="1" applyAlignment="1" applyProtection="1">
      <alignment horizontal="center"/>
      <protection/>
    </xf>
    <xf numFmtId="3" fontId="41" fillId="0" borderId="9" xfId="0" applyNumberFormat="1" applyFont="1" applyFill="1" applyBorder="1" applyAlignment="1" applyProtection="1">
      <alignment horizontal="center"/>
      <protection/>
    </xf>
    <xf numFmtId="10" fontId="41" fillId="0" borderId="11" xfId="0" applyNumberFormat="1" applyFont="1" applyFill="1" applyBorder="1" applyAlignment="1" applyProtection="1">
      <alignment horizontal="center"/>
      <protection/>
    </xf>
    <xf numFmtId="3" fontId="41" fillId="0" borderId="16" xfId="0" applyNumberFormat="1" applyFont="1" applyFill="1" applyBorder="1" applyAlignment="1" applyProtection="1">
      <alignment horizontal="center"/>
      <protection/>
    </xf>
    <xf numFmtId="10" fontId="41" fillId="0" borderId="15" xfId="0" applyNumberFormat="1" applyFont="1" applyFill="1" applyBorder="1" applyAlignment="1" applyProtection="1">
      <alignment horizontal="center"/>
      <protection/>
    </xf>
    <xf numFmtId="3" fontId="26" fillId="0" borderId="0" xfId="0" applyNumberFormat="1" applyFont="1" applyFill="1" applyAlignment="1" applyProtection="1">
      <alignment horizontal="center"/>
      <protection locked="0"/>
    </xf>
    <xf numFmtId="3" fontId="26" fillId="0" borderId="9" xfId="0" applyNumberFormat="1" applyFont="1" applyFill="1" applyBorder="1" applyAlignment="1" applyProtection="1">
      <alignment horizontal="center"/>
      <protection locked="0"/>
    </xf>
    <xf numFmtId="10" fontId="26" fillId="0" borderId="8" xfId="0" applyNumberFormat="1" applyFont="1" applyFill="1" applyBorder="1" applyAlignment="1" applyProtection="1">
      <alignment horizontal="center"/>
      <protection locked="0"/>
    </xf>
    <xf numFmtId="10" fontId="26" fillId="0" borderId="11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8" fontId="20" fillId="0" borderId="0" xfId="17" applyNumberFormat="1" applyFont="1" applyAlignment="1" applyProtection="1">
      <alignment/>
      <protection/>
    </xf>
    <xf numFmtId="178" fontId="20" fillId="0" borderId="0" xfId="17" applyNumberFormat="1" applyFont="1" applyAlignment="1" applyProtection="1">
      <alignment horizontal="right"/>
      <protection/>
    </xf>
    <xf numFmtId="10" fontId="20" fillId="0" borderId="0" xfId="21" applyNumberFormat="1" applyFont="1" applyAlignment="1" applyProtection="1">
      <alignment horizontal="right"/>
      <protection/>
    </xf>
    <xf numFmtId="43" fontId="4" fillId="0" borderId="0" xfId="15" applyNumberFormat="1" applyFont="1" applyAlignment="1" applyProtection="1">
      <alignment horizontal="center" wrapText="1"/>
      <protection/>
    </xf>
    <xf numFmtId="3" fontId="41" fillId="4" borderId="16" xfId="0" applyNumberFormat="1" applyFont="1" applyFill="1" applyBorder="1" applyAlignment="1" applyProtection="1">
      <alignment/>
      <protection/>
    </xf>
    <xf numFmtId="3" fontId="41" fillId="4" borderId="17" xfId="0" applyNumberFormat="1" applyFont="1" applyFill="1" applyBorder="1" applyAlignment="1" applyProtection="1">
      <alignment/>
      <protection/>
    </xf>
    <xf numFmtId="3" fontId="41" fillId="4" borderId="15" xfId="0" applyNumberFormat="1" applyFont="1" applyFill="1" applyBorder="1" applyAlignment="1" applyProtection="1">
      <alignment/>
      <protection/>
    </xf>
    <xf numFmtId="3" fontId="41" fillId="4" borderId="0" xfId="0" applyNumberFormat="1" applyFont="1" applyFill="1" applyAlignment="1" applyProtection="1">
      <alignment/>
      <protection/>
    </xf>
    <xf numFmtId="3" fontId="41" fillId="4" borderId="7" xfId="0" applyNumberFormat="1" applyFont="1" applyFill="1" applyBorder="1" applyAlignment="1" applyProtection="1">
      <alignment/>
      <protection/>
    </xf>
    <xf numFmtId="3" fontId="41" fillId="4" borderId="8" xfId="0" applyNumberFormat="1" applyFont="1" applyFill="1" applyBorder="1" applyAlignment="1" applyProtection="1">
      <alignment/>
      <protection/>
    </xf>
    <xf numFmtId="3" fontId="41" fillId="4" borderId="9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/>
    </xf>
    <xf numFmtId="3" fontId="41" fillId="4" borderId="11" xfId="0" applyNumberFormat="1" applyFont="1" applyFill="1" applyBorder="1" applyAlignment="1" applyProtection="1">
      <alignment/>
      <protection/>
    </xf>
    <xf numFmtId="0" fontId="21" fillId="7" borderId="18" xfId="0" applyFont="1" applyFill="1" applyBorder="1" applyAlignment="1" applyProtection="1">
      <alignment horizontal="center" wrapText="1"/>
      <protection locked="0"/>
    </xf>
    <xf numFmtId="3" fontId="41" fillId="5" borderId="16" xfId="0" applyNumberFormat="1" applyFont="1" applyFill="1" applyBorder="1" applyAlignment="1">
      <alignment/>
    </xf>
    <xf numFmtId="3" fontId="41" fillId="5" borderId="62" xfId="0" applyNumberFormat="1" applyFont="1" applyFill="1" applyBorder="1" applyAlignment="1">
      <alignment/>
    </xf>
    <xf numFmtId="3" fontId="41" fillId="5" borderId="17" xfId="0" applyNumberFormat="1" applyFont="1" applyFill="1" applyBorder="1" applyAlignment="1">
      <alignment/>
    </xf>
    <xf numFmtId="3" fontId="41" fillId="6" borderId="33" xfId="0" applyNumberFormat="1" applyFont="1" applyFill="1" applyBorder="1" applyAlignment="1">
      <alignment/>
    </xf>
    <xf numFmtId="3" fontId="41" fillId="6" borderId="34" xfId="0" applyNumberFormat="1" applyFont="1" applyFill="1" applyBorder="1" applyAlignment="1">
      <alignment/>
    </xf>
    <xf numFmtId="3" fontId="41" fillId="6" borderId="35" xfId="0" applyNumberFormat="1" applyFont="1" applyFill="1" applyBorder="1" applyAlignment="1">
      <alignment/>
    </xf>
    <xf numFmtId="3" fontId="41" fillId="6" borderId="29" xfId="0" applyNumberFormat="1" applyFont="1" applyFill="1" applyBorder="1" applyAlignment="1">
      <alignment/>
    </xf>
    <xf numFmtId="3" fontId="41" fillId="6" borderId="9" xfId="0" applyNumberFormat="1" applyFont="1" applyFill="1" applyBorder="1" applyAlignment="1">
      <alignment/>
    </xf>
    <xf numFmtId="3" fontId="41" fillId="6" borderId="31" xfId="0" applyNumberFormat="1" applyFont="1" applyFill="1" applyBorder="1" applyAlignment="1">
      <alignment/>
    </xf>
    <xf numFmtId="3" fontId="41" fillId="6" borderId="10" xfId="0" applyNumberFormat="1" applyFont="1" applyFill="1" applyBorder="1" applyAlignment="1">
      <alignment/>
    </xf>
    <xf numFmtId="3" fontId="41" fillId="6" borderId="11" xfId="0" applyNumberFormat="1" applyFont="1" applyFill="1" applyBorder="1" applyAlignment="1">
      <alignment/>
    </xf>
    <xf numFmtId="3" fontId="41" fillId="6" borderId="0" xfId="0" applyNumberFormat="1" applyFont="1" applyFill="1" applyAlignment="1">
      <alignment/>
    </xf>
    <xf numFmtId="3" fontId="41" fillId="6" borderId="30" xfId="0" applyNumberFormat="1" applyFont="1" applyFill="1" applyBorder="1" applyAlignment="1">
      <alignment/>
    </xf>
    <xf numFmtId="3" fontId="41" fillId="6" borderId="7" xfId="0" applyNumberFormat="1" applyFont="1" applyFill="1" applyBorder="1" applyAlignment="1">
      <alignment/>
    </xf>
    <xf numFmtId="3" fontId="41" fillId="6" borderId="8" xfId="0" applyNumberFormat="1" applyFont="1" applyFill="1" applyBorder="1" applyAlignment="1">
      <alignment/>
    </xf>
    <xf numFmtId="3" fontId="41" fillId="6" borderId="36" xfId="0" applyNumberFormat="1" applyFont="1" applyFill="1" applyBorder="1" applyAlignment="1">
      <alignment/>
    </xf>
    <xf numFmtId="3" fontId="41" fillId="6" borderId="32" xfId="0" applyNumberFormat="1" applyFont="1" applyFill="1" applyBorder="1" applyAlignment="1">
      <alignment/>
    </xf>
    <xf numFmtId="3" fontId="41" fillId="6" borderId="22" xfId="0" applyNumberFormat="1" applyFont="1" applyFill="1" applyBorder="1" applyAlignment="1">
      <alignment/>
    </xf>
    <xf numFmtId="10" fontId="20" fillId="5" borderId="0" xfId="21" applyNumberFormat="1" applyFont="1" applyFill="1" applyBorder="1" applyAlignment="1">
      <alignment/>
    </xf>
    <xf numFmtId="10" fontId="20" fillId="5" borderId="6" xfId="21" applyNumberFormat="1" applyFont="1" applyFill="1" applyBorder="1" applyAlignment="1">
      <alignment/>
    </xf>
    <xf numFmtId="10" fontId="20" fillId="5" borderId="27" xfId="21" applyNumberFormat="1" applyFont="1" applyFill="1" applyBorder="1" applyAlignment="1">
      <alignment/>
    </xf>
    <xf numFmtId="10" fontId="20" fillId="5" borderId="63" xfId="21" applyNumberFormat="1" applyFont="1" applyFill="1" applyBorder="1" applyAlignment="1">
      <alignment/>
    </xf>
    <xf numFmtId="49" fontId="42" fillId="5" borderId="2" xfId="0" applyNumberFormat="1" applyFont="1" applyFill="1" applyBorder="1" applyAlignment="1">
      <alignment horizontal="centerContinuous"/>
    </xf>
    <xf numFmtId="49" fontId="42" fillId="5" borderId="3" xfId="0" applyNumberFormat="1" applyFont="1" applyFill="1" applyBorder="1" applyAlignment="1">
      <alignment horizontal="centerContinuous"/>
    </xf>
    <xf numFmtId="10" fontId="42" fillId="5" borderId="2" xfId="0" applyNumberFormat="1" applyFont="1" applyFill="1" applyBorder="1" applyAlignment="1">
      <alignment horizontal="centerContinuous"/>
    </xf>
    <xf numFmtId="10" fontId="42" fillId="5" borderId="3" xfId="0" applyNumberFormat="1" applyFont="1" applyFill="1" applyBorder="1" applyAlignment="1">
      <alignment horizontal="centerContinuous"/>
    </xf>
    <xf numFmtId="10" fontId="41" fillId="6" borderId="8" xfId="0" applyNumberFormat="1" applyFont="1" applyFill="1" applyBorder="1" applyAlignment="1">
      <alignment horizontal="center"/>
    </xf>
    <xf numFmtId="10" fontId="41" fillId="6" borderId="11" xfId="0" applyNumberFormat="1" applyFont="1" applyFill="1" applyBorder="1" applyAlignment="1">
      <alignment horizontal="center"/>
    </xf>
    <xf numFmtId="10" fontId="41" fillId="5" borderId="15" xfId="0" applyNumberFormat="1" applyFont="1" applyFill="1" applyBorder="1" applyAlignment="1">
      <alignment horizontal="center"/>
    </xf>
    <xf numFmtId="3" fontId="41" fillId="5" borderId="16" xfId="0" applyNumberFormat="1" applyFont="1" applyFill="1" applyBorder="1" applyAlignment="1">
      <alignment horizontal="center"/>
    </xf>
    <xf numFmtId="3" fontId="41" fillId="5" borderId="0" xfId="0" applyNumberFormat="1" applyFont="1" applyFill="1" applyAlignment="1">
      <alignment horizontal="center"/>
    </xf>
    <xf numFmtId="3" fontId="41" fillId="5" borderId="7" xfId="0" applyNumberFormat="1" applyFont="1" applyFill="1" applyBorder="1" applyAlignment="1">
      <alignment/>
    </xf>
    <xf numFmtId="10" fontId="41" fillId="5" borderId="8" xfId="0" applyNumberFormat="1" applyFont="1" applyFill="1" applyBorder="1" applyAlignment="1">
      <alignment horizontal="center"/>
    </xf>
    <xf numFmtId="3" fontId="41" fillId="5" borderId="9" xfId="0" applyNumberFormat="1" applyFont="1" applyFill="1" applyBorder="1" applyAlignment="1">
      <alignment horizontal="center"/>
    </xf>
    <xf numFmtId="3" fontId="41" fillId="5" borderId="10" xfId="0" applyNumberFormat="1" applyFont="1" applyFill="1" applyBorder="1" applyAlignment="1">
      <alignment/>
    </xf>
    <xf numFmtId="10" fontId="41" fillId="5" borderId="11" xfId="0" applyNumberFormat="1" applyFont="1" applyFill="1" applyBorder="1" applyAlignment="1">
      <alignment horizontal="center"/>
    </xf>
    <xf numFmtId="0" fontId="41" fillId="5" borderId="45" xfId="0" applyFont="1" applyFill="1" applyBorder="1" applyAlignment="1">
      <alignment/>
    </xf>
    <xf numFmtId="0" fontId="41" fillId="5" borderId="47" xfId="0" applyFont="1" applyFill="1" applyBorder="1" applyAlignment="1">
      <alignment/>
    </xf>
    <xf numFmtId="0" fontId="41" fillId="5" borderId="48" xfId="0" applyFont="1" applyFill="1" applyBorder="1" applyAlignment="1">
      <alignment/>
    </xf>
    <xf numFmtId="0" fontId="43" fillId="5" borderId="0" xfId="0" applyFont="1" applyFill="1" applyAlignment="1">
      <alignment/>
    </xf>
    <xf numFmtId="0" fontId="43" fillId="5" borderId="0" xfId="0" applyFont="1" applyFill="1" applyBorder="1" applyAlignment="1">
      <alignment/>
    </xf>
    <xf numFmtId="3" fontId="41" fillId="0" borderId="0" xfId="0" applyNumberFormat="1" applyFont="1" applyBorder="1" applyAlignment="1" applyProtection="1" quotePrefix="1">
      <alignment/>
      <protection locked="0"/>
    </xf>
    <xf numFmtId="3" fontId="41" fillId="0" borderId="65" xfId="0" applyNumberFormat="1" applyFont="1" applyFill="1" applyBorder="1" applyAlignment="1" applyProtection="1">
      <alignment/>
      <protection/>
    </xf>
    <xf numFmtId="3" fontId="41" fillId="0" borderId="64" xfId="0" applyNumberFormat="1" applyFont="1" applyFill="1" applyBorder="1" applyAlignment="1" applyProtection="1">
      <alignment/>
      <protection/>
    </xf>
    <xf numFmtId="3" fontId="41" fillId="0" borderId="23" xfId="0" applyNumberFormat="1" applyFont="1" applyFill="1" applyBorder="1" applyAlignment="1" applyProtection="1">
      <alignment/>
      <protection/>
    </xf>
    <xf numFmtId="3" fontId="41" fillId="0" borderId="18" xfId="0" applyNumberFormat="1" applyFont="1" applyFill="1" applyBorder="1" applyAlignment="1" applyProtection="1">
      <alignment/>
      <protection/>
    </xf>
    <xf numFmtId="3" fontId="41" fillId="0" borderId="2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workbookViewId="0" topLeftCell="A16">
      <selection activeCell="B25" sqref="B25"/>
    </sheetView>
  </sheetViews>
  <sheetFormatPr defaultColWidth="9.140625" defaultRowHeight="12.75"/>
  <cols>
    <col min="1" max="1" width="12.7109375" style="27" customWidth="1"/>
    <col min="2" max="2" width="9.140625" style="26" customWidth="1"/>
    <col min="3" max="3" width="14.28125" style="26" customWidth="1"/>
    <col min="4" max="4" width="10.8515625" style="26" customWidth="1"/>
    <col min="5" max="5" width="10.28125" style="26" customWidth="1"/>
    <col min="6" max="6" width="9.140625" style="26" customWidth="1"/>
    <col min="7" max="7" width="14.28125" style="26" customWidth="1"/>
    <col min="8" max="8" width="10.8515625" style="26" customWidth="1"/>
    <col min="9" max="9" width="10.28125" style="26" customWidth="1"/>
    <col min="10" max="12" width="9.140625" style="57" customWidth="1"/>
    <col min="13" max="14" width="9.140625" style="26" customWidth="1"/>
    <col min="15" max="15" width="17.421875" style="28" customWidth="1"/>
    <col min="16" max="16" width="17.421875" style="29" customWidth="1"/>
    <col min="17" max="19" width="9.140625" style="26" customWidth="1"/>
    <col min="20" max="20" width="11.8515625" style="26" customWidth="1"/>
    <col min="21" max="21" width="13.7109375" style="26" customWidth="1"/>
    <col min="22" max="22" width="10.140625" style="26" customWidth="1"/>
    <col min="23" max="16384" width="9.140625" style="26" customWidth="1"/>
  </cols>
  <sheetData>
    <row r="1" spans="1:16" ht="30" customHeight="1">
      <c r="A1" s="50" t="s">
        <v>0</v>
      </c>
      <c r="B1" s="51"/>
      <c r="C1" s="51"/>
      <c r="D1" s="51"/>
      <c r="E1" s="51"/>
      <c r="F1" s="51"/>
      <c r="G1" s="51"/>
      <c r="H1" s="51"/>
      <c r="I1" s="52"/>
      <c r="O1" s="26"/>
      <c r="P1" s="26"/>
    </row>
    <row r="2" spans="1:16" ht="24" customHeight="1">
      <c r="A2" s="217"/>
      <c r="B2" s="223" t="s">
        <v>1</v>
      </c>
      <c r="C2" s="216"/>
      <c r="D2" s="216"/>
      <c r="E2" s="216"/>
      <c r="F2" s="216"/>
      <c r="G2" s="216"/>
      <c r="H2" s="216"/>
      <c r="I2" s="217"/>
      <c r="O2" s="26"/>
      <c r="P2" s="26"/>
    </row>
    <row r="3" spans="1:16" ht="15" customHeight="1">
      <c r="A3" s="53" t="s">
        <v>2</v>
      </c>
      <c r="B3" s="53"/>
      <c r="C3" s="222">
        <v>106397</v>
      </c>
      <c r="D3" s="87"/>
      <c r="E3" s="87"/>
      <c r="F3" s="57"/>
      <c r="G3" s="57"/>
      <c r="H3" s="57"/>
      <c r="I3" s="57"/>
      <c r="O3" s="26"/>
      <c r="P3" s="26"/>
    </row>
    <row r="4" spans="1:16" ht="15" customHeight="1">
      <c r="A4" s="53" t="s">
        <v>3</v>
      </c>
      <c r="B4" s="53"/>
      <c r="C4" s="88" t="s">
        <v>203</v>
      </c>
      <c r="D4" s="88"/>
      <c r="E4" s="88"/>
      <c r="F4" s="57"/>
      <c r="G4" s="57"/>
      <c r="H4" s="57"/>
      <c r="I4" s="57"/>
      <c r="O4" s="26"/>
      <c r="P4" s="26"/>
    </row>
    <row r="5" spans="1:16" ht="15" customHeight="1">
      <c r="A5" s="53" t="s">
        <v>4</v>
      </c>
      <c r="B5" s="53"/>
      <c r="C5" s="88" t="s">
        <v>204</v>
      </c>
      <c r="D5" s="88"/>
      <c r="E5" s="88"/>
      <c r="F5" s="57"/>
      <c r="G5" s="86"/>
      <c r="H5" s="86"/>
      <c r="I5" s="86"/>
      <c r="O5" s="26"/>
      <c r="P5" s="26"/>
    </row>
    <row r="6" spans="1:16" ht="15" customHeight="1">
      <c r="A6" s="53" t="s">
        <v>5</v>
      </c>
      <c r="B6" s="53"/>
      <c r="C6" s="88" t="s">
        <v>205</v>
      </c>
      <c r="D6" s="88"/>
      <c r="E6" s="88"/>
      <c r="F6" s="57"/>
      <c r="G6" s="86"/>
      <c r="H6" s="86"/>
      <c r="I6" s="86"/>
      <c r="O6" s="26"/>
      <c r="P6" s="26"/>
    </row>
    <row r="7" spans="1:16" ht="15" customHeight="1">
      <c r="A7" s="53" t="s">
        <v>6</v>
      </c>
      <c r="B7" s="53"/>
      <c r="C7" s="88" t="s">
        <v>206</v>
      </c>
      <c r="D7" s="88"/>
      <c r="E7" s="88"/>
      <c r="F7" s="207" t="s">
        <v>7</v>
      </c>
      <c r="G7" s="208"/>
      <c r="H7" s="208"/>
      <c r="I7" s="209"/>
      <c r="O7" s="26"/>
      <c r="P7" s="26"/>
    </row>
    <row r="8" spans="1:16" ht="15" customHeight="1">
      <c r="A8" s="54"/>
      <c r="B8" s="54"/>
      <c r="C8" s="88"/>
      <c r="D8" s="88"/>
      <c r="E8" s="88"/>
      <c r="F8" s="210" t="s">
        <v>8</v>
      </c>
      <c r="G8" s="211"/>
      <c r="H8" s="211"/>
      <c r="I8" s="212"/>
      <c r="O8" s="26"/>
      <c r="P8" s="26"/>
    </row>
    <row r="9" spans="1:16" ht="15" customHeight="1">
      <c r="A9" s="53" t="s">
        <v>9</v>
      </c>
      <c r="B9" s="53"/>
      <c r="C9" s="88" t="s">
        <v>207</v>
      </c>
      <c r="D9" s="88"/>
      <c r="E9" s="88"/>
      <c r="F9" s="213" t="s">
        <v>10</v>
      </c>
      <c r="G9" s="214"/>
      <c r="H9" s="214"/>
      <c r="I9" s="215"/>
      <c r="O9" s="26"/>
      <c r="P9" s="26"/>
    </row>
    <row r="10" spans="1:16" ht="15" customHeight="1">
      <c r="A10" s="53" t="s">
        <v>11</v>
      </c>
      <c r="B10" s="53"/>
      <c r="C10" s="89" t="s">
        <v>208</v>
      </c>
      <c r="D10" s="89"/>
      <c r="E10" s="89"/>
      <c r="F10" s="92"/>
      <c r="G10" s="92"/>
      <c r="H10" s="92"/>
      <c r="I10" s="92"/>
      <c r="O10" s="26"/>
      <c r="P10" s="26"/>
    </row>
    <row r="11" spans="1:16" ht="15" customHeight="1">
      <c r="A11" s="53" t="s">
        <v>12</v>
      </c>
      <c r="B11" s="53"/>
      <c r="C11" s="89" t="s">
        <v>209</v>
      </c>
      <c r="D11" s="89"/>
      <c r="E11" s="89"/>
      <c r="F11" s="92"/>
      <c r="G11" s="92"/>
      <c r="H11" s="92"/>
      <c r="I11" s="92"/>
      <c r="O11" s="26"/>
      <c r="P11" s="26"/>
    </row>
    <row r="12" spans="1:16" ht="15" customHeight="1">
      <c r="A12" s="53" t="s">
        <v>13</v>
      </c>
      <c r="B12" s="53"/>
      <c r="C12" s="88" t="s">
        <v>210</v>
      </c>
      <c r="D12" s="88"/>
      <c r="E12" s="88"/>
      <c r="F12" s="92"/>
      <c r="G12" s="92"/>
      <c r="H12" s="92"/>
      <c r="I12" s="92"/>
      <c r="O12" s="26"/>
      <c r="P12" s="26"/>
    </row>
    <row r="13" spans="1:16" ht="15" customHeight="1">
      <c r="A13" s="55"/>
      <c r="B13" s="55"/>
      <c r="C13" s="55"/>
      <c r="D13" s="55"/>
      <c r="E13" s="55"/>
      <c r="F13" s="226" t="s">
        <v>14</v>
      </c>
      <c r="G13" s="55"/>
      <c r="H13" s="55"/>
      <c r="I13" s="55"/>
      <c r="O13" s="26"/>
      <c r="P13" s="26"/>
    </row>
    <row r="14" spans="1:16" ht="15" customHeight="1">
      <c r="A14" s="56" t="s">
        <v>15</v>
      </c>
      <c r="B14" s="57"/>
      <c r="C14" s="90" t="s">
        <v>211</v>
      </c>
      <c r="D14" s="218" t="s">
        <v>16</v>
      </c>
      <c r="E14" s="59"/>
      <c r="F14" s="225" t="s">
        <v>17</v>
      </c>
      <c r="G14" s="224"/>
      <c r="H14" s="224"/>
      <c r="I14" s="224"/>
      <c r="O14" s="26"/>
      <c r="P14" s="26"/>
    </row>
    <row r="15" spans="1:16" ht="18" customHeight="1">
      <c r="A15" s="56" t="s">
        <v>18</v>
      </c>
      <c r="B15" s="57"/>
      <c r="C15" s="57"/>
      <c r="D15" s="57"/>
      <c r="E15" s="57"/>
      <c r="F15" s="206"/>
      <c r="G15" s="85"/>
      <c r="H15" s="85"/>
      <c r="I15" s="85"/>
      <c r="O15" s="26"/>
      <c r="P15" s="26"/>
    </row>
    <row r="16" spans="1:16" ht="18" customHeight="1">
      <c r="A16" s="53" t="s">
        <v>19</v>
      </c>
      <c r="B16" s="53"/>
      <c r="C16" s="53"/>
      <c r="D16" s="53"/>
      <c r="E16" s="53"/>
      <c r="F16" s="53"/>
      <c r="G16" s="53"/>
      <c r="H16" s="53"/>
      <c r="I16" s="53"/>
      <c r="O16" s="26"/>
      <c r="P16" s="26"/>
    </row>
    <row r="17" spans="1:16" ht="18" customHeight="1">
      <c r="A17" s="54"/>
      <c r="B17" s="54"/>
      <c r="C17" s="54"/>
      <c r="D17" s="58" t="s">
        <v>20</v>
      </c>
      <c r="E17" s="58" t="s">
        <v>21</v>
      </c>
      <c r="F17" s="58" t="s">
        <v>22</v>
      </c>
      <c r="G17" s="58" t="s">
        <v>23</v>
      </c>
      <c r="H17" s="58" t="s">
        <v>24</v>
      </c>
      <c r="I17" s="84"/>
      <c r="O17" s="26"/>
      <c r="P17" s="26"/>
    </row>
    <row r="18" spans="1:16" ht="18" customHeight="1">
      <c r="A18" s="54"/>
      <c r="B18" s="54"/>
      <c r="C18" s="54"/>
      <c r="D18" s="219" t="s">
        <v>212</v>
      </c>
      <c r="E18" s="220"/>
      <c r="F18" s="220" t="s">
        <v>212</v>
      </c>
      <c r="G18" s="220" t="s">
        <v>213</v>
      </c>
      <c r="H18" s="221" t="s">
        <v>213</v>
      </c>
      <c r="I18" s="84"/>
      <c r="O18" s="26"/>
      <c r="P18" s="26"/>
    </row>
    <row r="19" spans="1:16" s="57" customFormat="1" ht="3" customHeight="1" thickBot="1">
      <c r="A19" s="75"/>
      <c r="O19" s="79"/>
      <c r="P19" s="80"/>
    </row>
    <row r="20" spans="1:9" ht="17.25" thickBot="1" thickTop="1">
      <c r="A20" s="91" t="s">
        <v>25</v>
      </c>
      <c r="B20" s="91"/>
      <c r="C20" s="91"/>
      <c r="D20" s="91"/>
      <c r="E20" s="91"/>
      <c r="F20" s="91"/>
      <c r="G20" s="91"/>
      <c r="H20" s="91"/>
      <c r="I20" s="91"/>
    </row>
    <row r="21" spans="1:16" s="27" customFormat="1" ht="14.25" thickBot="1" thickTop="1">
      <c r="A21" s="60"/>
      <c r="B21" s="61" t="s">
        <v>26</v>
      </c>
      <c r="C21" s="62"/>
      <c r="D21" s="62"/>
      <c r="E21" s="63"/>
      <c r="F21" s="61" t="s">
        <v>27</v>
      </c>
      <c r="G21" s="62"/>
      <c r="H21" s="62"/>
      <c r="I21" s="63"/>
      <c r="J21" s="75"/>
      <c r="K21" s="75"/>
      <c r="L21" s="75"/>
      <c r="O21" s="30"/>
      <c r="P21" s="31"/>
    </row>
    <row r="22" spans="1:16" s="32" customFormat="1" ht="10.5">
      <c r="A22" s="64"/>
      <c r="B22" s="65" t="s">
        <v>28</v>
      </c>
      <c r="C22" s="66" t="s">
        <v>29</v>
      </c>
      <c r="D22" s="66" t="s">
        <v>30</v>
      </c>
      <c r="E22" s="64" t="s">
        <v>31</v>
      </c>
      <c r="F22" s="65" t="s">
        <v>32</v>
      </c>
      <c r="G22" s="66" t="s">
        <v>33</v>
      </c>
      <c r="H22" s="66" t="s">
        <v>34</v>
      </c>
      <c r="I22" s="64" t="s">
        <v>35</v>
      </c>
      <c r="J22" s="65"/>
      <c r="K22" s="65"/>
      <c r="L22" s="65"/>
      <c r="O22" s="33"/>
      <c r="P22" s="34"/>
    </row>
    <row r="23" spans="1:23" s="35" customFormat="1" ht="21.75" customHeight="1" thickBot="1">
      <c r="A23" s="67" t="s">
        <v>36</v>
      </c>
      <c r="B23" s="68" t="s">
        <v>37</v>
      </c>
      <c r="C23" s="69" t="s">
        <v>38</v>
      </c>
      <c r="D23" s="69" t="s">
        <v>39</v>
      </c>
      <c r="E23" s="67" t="s">
        <v>40</v>
      </c>
      <c r="F23" s="68" t="s">
        <v>37</v>
      </c>
      <c r="G23" s="69" t="s">
        <v>38</v>
      </c>
      <c r="H23" s="69" t="s">
        <v>39</v>
      </c>
      <c r="I23" s="67" t="s">
        <v>40</v>
      </c>
      <c r="J23" s="81"/>
      <c r="K23" s="81"/>
      <c r="L23" s="81"/>
      <c r="T23" s="36" t="s">
        <v>41</v>
      </c>
      <c r="U23" s="36"/>
      <c r="V23" s="36"/>
      <c r="W23" s="36"/>
    </row>
    <row r="24" spans="1:23" s="37" customFormat="1" ht="21" customHeight="1" thickBot="1">
      <c r="A24" s="70" t="s">
        <v>42</v>
      </c>
      <c r="B24" s="70"/>
      <c r="C24" s="70"/>
      <c r="D24" s="70"/>
      <c r="E24" s="71"/>
      <c r="F24" s="70"/>
      <c r="G24" s="70"/>
      <c r="H24" s="70"/>
      <c r="I24" s="70"/>
      <c r="J24" s="82"/>
      <c r="K24" s="82"/>
      <c r="L24" s="82"/>
      <c r="T24" s="37" t="s">
        <v>43</v>
      </c>
      <c r="U24" s="37" t="s">
        <v>44</v>
      </c>
      <c r="V24" s="38" t="s">
        <v>45</v>
      </c>
      <c r="W24" s="39"/>
    </row>
    <row r="25" spans="1:23" ht="13.5">
      <c r="A25" s="72" t="s">
        <v>46</v>
      </c>
      <c r="B25" s="44">
        <v>133</v>
      </c>
      <c r="C25" s="45">
        <v>10987093</v>
      </c>
      <c r="D25" s="45">
        <v>133</v>
      </c>
      <c r="E25" s="46">
        <v>131</v>
      </c>
      <c r="F25" s="44">
        <v>22</v>
      </c>
      <c r="G25" s="45">
        <v>1772956</v>
      </c>
      <c r="H25" s="45">
        <v>22</v>
      </c>
      <c r="I25" s="46">
        <v>21</v>
      </c>
      <c r="T25" s="40">
        <f>'Section II'!B$10</f>
        <v>881078</v>
      </c>
      <c r="U25" s="40" t="e">
        <f>'Section IV'!#REF!</f>
        <v>#REF!</v>
      </c>
      <c r="V25" s="40" t="e">
        <f aca="true" t="shared" si="0" ref="V25:V47">U25-T25</f>
        <v>#REF!</v>
      </c>
      <c r="W25" s="41" t="e">
        <f aca="true" t="shared" si="1" ref="W25:W47">V25/U25</f>
        <v>#REF!</v>
      </c>
    </row>
    <row r="26" spans="1:23" ht="13.5">
      <c r="A26" s="73" t="s">
        <v>47</v>
      </c>
      <c r="B26" s="47">
        <v>100</v>
      </c>
      <c r="C26" s="48">
        <v>6521211</v>
      </c>
      <c r="D26" s="48">
        <v>100</v>
      </c>
      <c r="E26" s="49">
        <v>91</v>
      </c>
      <c r="F26" s="47">
        <v>53</v>
      </c>
      <c r="G26" s="48">
        <v>3162075</v>
      </c>
      <c r="H26" s="48">
        <v>53</v>
      </c>
      <c r="I26" s="49">
        <v>49</v>
      </c>
      <c r="T26" s="40">
        <f>'Section II'!D$10</f>
        <v>743012</v>
      </c>
      <c r="U26" s="40" t="e">
        <f>'Section IV'!#REF!</f>
        <v>#REF!</v>
      </c>
      <c r="V26" s="40" t="e">
        <f t="shared" si="0"/>
        <v>#REF!</v>
      </c>
      <c r="W26" s="41" t="e">
        <f t="shared" si="1"/>
        <v>#REF!</v>
      </c>
    </row>
    <row r="27" spans="1:23" ht="13.5">
      <c r="A27" s="73" t="s">
        <v>48</v>
      </c>
      <c r="B27" s="44">
        <v>78</v>
      </c>
      <c r="C27" s="45">
        <v>4369555</v>
      </c>
      <c r="D27" s="45">
        <v>78</v>
      </c>
      <c r="E27" s="46">
        <v>1</v>
      </c>
      <c r="F27" s="44">
        <v>49</v>
      </c>
      <c r="G27" s="45">
        <v>2505569</v>
      </c>
      <c r="H27" s="45">
        <v>46</v>
      </c>
      <c r="I27" s="46">
        <v>3</v>
      </c>
      <c r="T27" s="40">
        <f>'Section II'!F$10</f>
        <v>523698</v>
      </c>
      <c r="U27" s="40" t="e">
        <f>'Section IV'!#REF!</f>
        <v>#REF!</v>
      </c>
      <c r="V27" s="40" t="e">
        <f t="shared" si="0"/>
        <v>#REF!</v>
      </c>
      <c r="W27" s="41" t="e">
        <f t="shared" si="1"/>
        <v>#REF!</v>
      </c>
    </row>
    <row r="28" spans="1:23" ht="13.5">
      <c r="A28" s="73" t="s">
        <v>49</v>
      </c>
      <c r="B28" s="47">
        <v>19</v>
      </c>
      <c r="C28" s="48">
        <v>841250</v>
      </c>
      <c r="D28" s="48">
        <v>0</v>
      </c>
      <c r="E28" s="49">
        <v>0</v>
      </c>
      <c r="F28" s="47">
        <v>44</v>
      </c>
      <c r="G28" s="48">
        <v>1567539</v>
      </c>
      <c r="H28" s="48">
        <v>0</v>
      </c>
      <c r="I28" s="49">
        <v>0</v>
      </c>
      <c r="T28" s="40">
        <f>'Section II'!H$10</f>
        <v>181371</v>
      </c>
      <c r="U28" s="40" t="e">
        <f>'Section IV'!#REF!</f>
        <v>#REF!</v>
      </c>
      <c r="V28" s="40" t="e">
        <f t="shared" si="0"/>
        <v>#REF!</v>
      </c>
      <c r="W28" s="41" t="e">
        <f t="shared" si="1"/>
        <v>#REF!</v>
      </c>
    </row>
    <row r="29" spans="1:23" ht="13.5">
      <c r="A29" s="73" t="s">
        <v>50</v>
      </c>
      <c r="B29" s="44">
        <v>6</v>
      </c>
      <c r="C29" s="45">
        <v>146552</v>
      </c>
      <c r="D29" s="45">
        <v>0</v>
      </c>
      <c r="E29" s="46">
        <v>0</v>
      </c>
      <c r="F29" s="44">
        <v>12</v>
      </c>
      <c r="G29" s="45">
        <v>267931</v>
      </c>
      <c r="H29" s="45">
        <v>0</v>
      </c>
      <c r="I29" s="46">
        <v>0</v>
      </c>
      <c r="T29" s="40">
        <f>'Section II'!J$10</f>
        <v>32045</v>
      </c>
      <c r="U29" s="40" t="e">
        <f>'Section IV'!#REF!</f>
        <v>#REF!</v>
      </c>
      <c r="V29" s="40" t="e">
        <f t="shared" si="0"/>
        <v>#REF!</v>
      </c>
      <c r="W29" s="41" t="e">
        <f t="shared" si="1"/>
        <v>#REF!</v>
      </c>
    </row>
    <row r="30" spans="1:23" ht="13.5">
      <c r="A30" s="73" t="s">
        <v>51</v>
      </c>
      <c r="B30" s="47">
        <v>0</v>
      </c>
      <c r="C30" s="48">
        <v>0</v>
      </c>
      <c r="D30" s="48">
        <v>0</v>
      </c>
      <c r="E30" s="49">
        <v>0</v>
      </c>
      <c r="F30" s="47">
        <v>0</v>
      </c>
      <c r="G30" s="48">
        <v>0</v>
      </c>
      <c r="H30" s="48">
        <v>0</v>
      </c>
      <c r="I30" s="49">
        <v>0</v>
      </c>
      <c r="T30" s="40">
        <f>'Section II'!L$10</f>
        <v>0</v>
      </c>
      <c r="U30" s="40" t="e">
        <f>'Section IV'!#REF!</f>
        <v>#REF!</v>
      </c>
      <c r="V30" s="40" t="e">
        <f t="shared" si="0"/>
        <v>#REF!</v>
      </c>
      <c r="W30" s="41" t="e">
        <f t="shared" si="1"/>
        <v>#REF!</v>
      </c>
    </row>
    <row r="31" spans="1:23" ht="14.25" thickBot="1">
      <c r="A31" s="60" t="s">
        <v>52</v>
      </c>
      <c r="B31" s="328">
        <f aca="true" t="shared" si="2" ref="B31:I31">SUM(B25:B30)</f>
        <v>336</v>
      </c>
      <c r="C31" s="329">
        <f t="shared" si="2"/>
        <v>22865661</v>
      </c>
      <c r="D31" s="329">
        <f t="shared" si="2"/>
        <v>311</v>
      </c>
      <c r="E31" s="330">
        <f t="shared" si="2"/>
        <v>223</v>
      </c>
      <c r="F31" s="328">
        <f t="shared" si="2"/>
        <v>180</v>
      </c>
      <c r="G31" s="329">
        <f t="shared" si="2"/>
        <v>9276070</v>
      </c>
      <c r="H31" s="329">
        <f t="shared" si="2"/>
        <v>121</v>
      </c>
      <c r="I31" s="330">
        <f t="shared" si="2"/>
        <v>73</v>
      </c>
      <c r="T31" s="40">
        <f>SUM(T25:T30)</f>
        <v>2361204</v>
      </c>
      <c r="U31" s="40" t="e">
        <f>'Section IV'!#REF!</f>
        <v>#REF!</v>
      </c>
      <c r="V31" s="40" t="e">
        <f t="shared" si="0"/>
        <v>#REF!</v>
      </c>
      <c r="W31" s="41" t="e">
        <f t="shared" si="1"/>
        <v>#REF!</v>
      </c>
    </row>
    <row r="32" spans="1:23" s="42" customFormat="1" ht="21" customHeight="1" thickBot="1">
      <c r="A32" s="61" t="s">
        <v>53</v>
      </c>
      <c r="B32" s="74"/>
      <c r="C32" s="74"/>
      <c r="D32" s="74"/>
      <c r="E32" s="74"/>
      <c r="F32" s="74"/>
      <c r="G32" s="74"/>
      <c r="H32" s="74"/>
      <c r="I32" s="74"/>
      <c r="J32" s="83"/>
      <c r="K32" s="83"/>
      <c r="L32" s="83"/>
      <c r="T32" s="40"/>
      <c r="U32" s="40"/>
      <c r="V32" s="40"/>
      <c r="W32" s="41"/>
    </row>
    <row r="33" spans="1:23" ht="13.5">
      <c r="A33" s="72" t="s">
        <v>46</v>
      </c>
      <c r="B33" s="44">
        <v>116</v>
      </c>
      <c r="C33" s="45">
        <v>11097337</v>
      </c>
      <c r="D33" s="45">
        <v>116</v>
      </c>
      <c r="E33" s="46">
        <v>116</v>
      </c>
      <c r="F33" s="44">
        <v>19</v>
      </c>
      <c r="G33" s="45">
        <v>1843354</v>
      </c>
      <c r="H33" s="45">
        <v>19</v>
      </c>
      <c r="I33" s="46">
        <v>18</v>
      </c>
      <c r="T33" s="40">
        <f>'Section II'!B22</f>
        <v>866571</v>
      </c>
      <c r="U33" s="40" t="e">
        <f>'Section IV'!#REF!</f>
        <v>#REF!</v>
      </c>
      <c r="V33" s="40" t="e">
        <f t="shared" si="0"/>
        <v>#REF!</v>
      </c>
      <c r="W33" s="41" t="e">
        <f t="shared" si="1"/>
        <v>#REF!</v>
      </c>
    </row>
    <row r="34" spans="1:23" ht="13.5">
      <c r="A34" s="73" t="s">
        <v>47</v>
      </c>
      <c r="B34" s="47">
        <v>55</v>
      </c>
      <c r="C34" s="48">
        <v>3717850</v>
      </c>
      <c r="D34" s="48">
        <v>55</v>
      </c>
      <c r="E34" s="49">
        <v>54</v>
      </c>
      <c r="F34" s="47">
        <v>18</v>
      </c>
      <c r="G34" s="48">
        <v>1233828</v>
      </c>
      <c r="H34" s="48">
        <v>18</v>
      </c>
      <c r="I34" s="49">
        <v>16</v>
      </c>
      <c r="T34" s="40">
        <f>'Section II'!D22</f>
        <v>372222</v>
      </c>
      <c r="U34" s="40" t="e">
        <f>'Section IV'!#REF!</f>
        <v>#REF!</v>
      </c>
      <c r="V34" s="40" t="e">
        <f t="shared" si="0"/>
        <v>#REF!</v>
      </c>
      <c r="W34" s="41" t="e">
        <f t="shared" si="1"/>
        <v>#REF!</v>
      </c>
    </row>
    <row r="35" spans="1:23" ht="13.5">
      <c r="A35" s="73" t="s">
        <v>48</v>
      </c>
      <c r="B35" s="44">
        <v>25</v>
      </c>
      <c r="C35" s="45">
        <v>1535848</v>
      </c>
      <c r="D35" s="45">
        <v>25</v>
      </c>
      <c r="E35" s="46">
        <v>0</v>
      </c>
      <c r="F35" s="44">
        <v>12</v>
      </c>
      <c r="G35" s="45">
        <v>691111</v>
      </c>
      <c r="H35" s="45">
        <v>12</v>
      </c>
      <c r="I35" s="46">
        <v>0</v>
      </c>
      <c r="T35" s="40">
        <f>'Section II'!F22</f>
        <v>166587</v>
      </c>
      <c r="U35" s="40" t="e">
        <f>'Section IV'!#REF!</f>
        <v>#REF!</v>
      </c>
      <c r="V35" s="40" t="e">
        <f t="shared" si="0"/>
        <v>#REF!</v>
      </c>
      <c r="W35" s="41" t="e">
        <f t="shared" si="1"/>
        <v>#REF!</v>
      </c>
    </row>
    <row r="36" spans="1:23" ht="13.5">
      <c r="A36" s="73" t="s">
        <v>49</v>
      </c>
      <c r="B36" s="47">
        <v>16</v>
      </c>
      <c r="C36" s="48">
        <v>638457</v>
      </c>
      <c r="D36" s="48">
        <v>0</v>
      </c>
      <c r="E36" s="49">
        <v>0</v>
      </c>
      <c r="F36" s="47">
        <v>14</v>
      </c>
      <c r="G36" s="48">
        <v>673473</v>
      </c>
      <c r="H36" s="48">
        <v>0</v>
      </c>
      <c r="I36" s="49">
        <v>0</v>
      </c>
      <c r="T36" s="40">
        <f>'Section II'!H22</f>
        <v>97504</v>
      </c>
      <c r="U36" s="40" t="e">
        <f>'Section IV'!#REF!</f>
        <v>#REF!</v>
      </c>
      <c r="V36" s="40" t="e">
        <f t="shared" si="0"/>
        <v>#REF!</v>
      </c>
      <c r="W36" s="41" t="e">
        <f t="shared" si="1"/>
        <v>#REF!</v>
      </c>
    </row>
    <row r="37" spans="1:23" ht="13.5">
      <c r="A37" s="73" t="s">
        <v>50</v>
      </c>
      <c r="B37" s="44">
        <v>0</v>
      </c>
      <c r="C37" s="45">
        <v>0</v>
      </c>
      <c r="D37" s="45">
        <v>0</v>
      </c>
      <c r="E37" s="46">
        <v>0</v>
      </c>
      <c r="F37" s="44">
        <v>0</v>
      </c>
      <c r="G37" s="45">
        <v>0</v>
      </c>
      <c r="H37" s="45">
        <v>0</v>
      </c>
      <c r="I37" s="46">
        <v>0</v>
      </c>
      <c r="T37" s="40">
        <f>'Section II'!J22</f>
        <v>0</v>
      </c>
      <c r="U37" s="40" t="e">
        <f>'Section IV'!#REF!</f>
        <v>#REF!</v>
      </c>
      <c r="V37" s="40" t="e">
        <f t="shared" si="0"/>
        <v>#REF!</v>
      </c>
      <c r="W37" s="41" t="e">
        <f t="shared" si="1"/>
        <v>#REF!</v>
      </c>
    </row>
    <row r="38" spans="1:23" ht="13.5">
      <c r="A38" s="73" t="s">
        <v>51</v>
      </c>
      <c r="B38" s="47">
        <v>0</v>
      </c>
      <c r="C38" s="48">
        <v>0</v>
      </c>
      <c r="D38" s="48">
        <v>0</v>
      </c>
      <c r="E38" s="49">
        <v>0</v>
      </c>
      <c r="F38" s="47">
        <v>0</v>
      </c>
      <c r="G38" s="48">
        <v>0</v>
      </c>
      <c r="H38" s="48">
        <v>0</v>
      </c>
      <c r="I38" s="49">
        <v>0</v>
      </c>
      <c r="T38" s="40">
        <f>'Section II'!L22</f>
        <v>0</v>
      </c>
      <c r="U38" s="40" t="e">
        <f>'Section IV'!#REF!</f>
        <v>#REF!</v>
      </c>
      <c r="V38" s="40" t="e">
        <f t="shared" si="0"/>
        <v>#REF!</v>
      </c>
      <c r="W38" s="41" t="e">
        <f t="shared" si="1"/>
        <v>#REF!</v>
      </c>
    </row>
    <row r="39" spans="1:23" ht="14.25" thickBot="1">
      <c r="A39" s="60" t="s">
        <v>52</v>
      </c>
      <c r="B39" s="328">
        <f aca="true" t="shared" si="3" ref="B39:I39">SUM(B33:B38)</f>
        <v>212</v>
      </c>
      <c r="C39" s="329">
        <f t="shared" si="3"/>
        <v>16989492</v>
      </c>
      <c r="D39" s="329">
        <f t="shared" si="3"/>
        <v>196</v>
      </c>
      <c r="E39" s="330">
        <f t="shared" si="3"/>
        <v>170</v>
      </c>
      <c r="F39" s="328">
        <f t="shared" si="3"/>
        <v>63</v>
      </c>
      <c r="G39" s="329">
        <f t="shared" si="3"/>
        <v>4441766</v>
      </c>
      <c r="H39" s="329">
        <f t="shared" si="3"/>
        <v>49</v>
      </c>
      <c r="I39" s="330">
        <f t="shared" si="3"/>
        <v>34</v>
      </c>
      <c r="T39" s="40">
        <f>SUM(T33:T38)</f>
        <v>1502884</v>
      </c>
      <c r="U39" s="40" t="e">
        <f>'Section IV'!#REF!</f>
        <v>#REF!</v>
      </c>
      <c r="V39" s="40" t="e">
        <f t="shared" si="0"/>
        <v>#REF!</v>
      </c>
      <c r="W39" s="41" t="e">
        <f t="shared" si="1"/>
        <v>#REF!</v>
      </c>
    </row>
    <row r="40" spans="1:23" s="42" customFormat="1" ht="21" customHeight="1" thickBot="1">
      <c r="A40" s="61" t="s">
        <v>54</v>
      </c>
      <c r="B40" s="74"/>
      <c r="C40" s="74"/>
      <c r="D40" s="74"/>
      <c r="E40" s="74"/>
      <c r="F40" s="74"/>
      <c r="G40" s="74"/>
      <c r="H40" s="74"/>
      <c r="I40" s="74"/>
      <c r="J40" s="83"/>
      <c r="K40" s="83"/>
      <c r="L40" s="83"/>
      <c r="T40" s="40"/>
      <c r="U40" s="40"/>
      <c r="V40" s="40"/>
      <c r="W40" s="41"/>
    </row>
    <row r="41" spans="1:23" ht="13.5">
      <c r="A41" s="72" t="s">
        <v>46</v>
      </c>
      <c r="B41" s="331">
        <f aca="true" t="shared" si="4" ref="B41:B46">B25+B33</f>
        <v>249</v>
      </c>
      <c r="C41" s="332">
        <f aca="true" t="shared" si="5" ref="C41:C46">C25+(C33*$I$49)</f>
        <v>20064714.666</v>
      </c>
      <c r="D41" s="332">
        <f aca="true" t="shared" si="6" ref="D41:F46">D25+D33</f>
        <v>249</v>
      </c>
      <c r="E41" s="333">
        <f t="shared" si="6"/>
        <v>247</v>
      </c>
      <c r="F41" s="331">
        <f t="shared" si="6"/>
        <v>41</v>
      </c>
      <c r="G41" s="332">
        <f aca="true" t="shared" si="7" ref="G41:G46">G25+(G33*$I$49)</f>
        <v>3280819.5719999997</v>
      </c>
      <c r="H41" s="332">
        <f aca="true" t="shared" si="8" ref="H41:I46">H25+H33</f>
        <v>41</v>
      </c>
      <c r="I41" s="333">
        <f t="shared" si="8"/>
        <v>39</v>
      </c>
      <c r="T41" s="40">
        <f>'Section II'!B34</f>
        <v>1589933.078</v>
      </c>
      <c r="U41" s="40" t="e">
        <f aca="true" t="shared" si="9" ref="U41:U46">U25+(U33*$I$49)</f>
        <v>#REF!</v>
      </c>
      <c r="V41" s="40" t="e">
        <f t="shared" si="0"/>
        <v>#REF!</v>
      </c>
      <c r="W41" s="41" t="e">
        <f t="shared" si="1"/>
        <v>#REF!</v>
      </c>
    </row>
    <row r="42" spans="1:23" ht="13.5">
      <c r="A42" s="73" t="s">
        <v>47</v>
      </c>
      <c r="B42" s="334">
        <f t="shared" si="4"/>
        <v>155</v>
      </c>
      <c r="C42" s="335">
        <f t="shared" si="5"/>
        <v>9562412.3</v>
      </c>
      <c r="D42" s="335">
        <f t="shared" si="6"/>
        <v>155</v>
      </c>
      <c r="E42" s="336">
        <f t="shared" si="6"/>
        <v>145</v>
      </c>
      <c r="F42" s="334">
        <f t="shared" si="6"/>
        <v>71</v>
      </c>
      <c r="G42" s="335">
        <f t="shared" si="7"/>
        <v>4171346.304</v>
      </c>
      <c r="H42" s="335">
        <f t="shared" si="8"/>
        <v>71</v>
      </c>
      <c r="I42" s="336">
        <f t="shared" si="8"/>
        <v>65</v>
      </c>
      <c r="T42" s="40">
        <f>'Section II'!D34</f>
        <v>1047489.5959999999</v>
      </c>
      <c r="U42" s="40" t="e">
        <f t="shared" si="9"/>
        <v>#REF!</v>
      </c>
      <c r="V42" s="40" t="e">
        <f t="shared" si="0"/>
        <v>#REF!</v>
      </c>
      <c r="W42" s="41" t="e">
        <f t="shared" si="1"/>
        <v>#REF!</v>
      </c>
    </row>
    <row r="43" spans="1:23" ht="13.5">
      <c r="A43" s="73" t="s">
        <v>48</v>
      </c>
      <c r="B43" s="331">
        <f t="shared" si="4"/>
        <v>103</v>
      </c>
      <c r="C43" s="332">
        <f t="shared" si="5"/>
        <v>5625878.664</v>
      </c>
      <c r="D43" s="332">
        <f t="shared" si="6"/>
        <v>103</v>
      </c>
      <c r="E43" s="333">
        <f t="shared" si="6"/>
        <v>1</v>
      </c>
      <c r="F43" s="331">
        <f t="shared" si="6"/>
        <v>61</v>
      </c>
      <c r="G43" s="332">
        <f t="shared" si="7"/>
        <v>3070897.798</v>
      </c>
      <c r="H43" s="332">
        <f t="shared" si="8"/>
        <v>58</v>
      </c>
      <c r="I43" s="333">
        <f t="shared" si="8"/>
        <v>3</v>
      </c>
      <c r="T43" s="40">
        <f>'Section II'!F34</f>
        <v>659966.166</v>
      </c>
      <c r="U43" s="40" t="e">
        <f t="shared" si="9"/>
        <v>#REF!</v>
      </c>
      <c r="V43" s="40" t="e">
        <f t="shared" si="0"/>
        <v>#REF!</v>
      </c>
      <c r="W43" s="41" t="e">
        <f t="shared" si="1"/>
        <v>#REF!</v>
      </c>
    </row>
    <row r="44" spans="1:23" ht="13.5">
      <c r="A44" s="73" t="s">
        <v>49</v>
      </c>
      <c r="B44" s="334">
        <f t="shared" si="4"/>
        <v>35</v>
      </c>
      <c r="C44" s="335">
        <f t="shared" si="5"/>
        <v>1363507.826</v>
      </c>
      <c r="D44" s="335">
        <f t="shared" si="6"/>
        <v>0</v>
      </c>
      <c r="E44" s="336">
        <f t="shared" si="6"/>
        <v>0</v>
      </c>
      <c r="F44" s="334">
        <f t="shared" si="6"/>
        <v>58</v>
      </c>
      <c r="G44" s="335">
        <f t="shared" si="7"/>
        <v>2118439.914</v>
      </c>
      <c r="H44" s="335">
        <f t="shared" si="8"/>
        <v>0</v>
      </c>
      <c r="I44" s="336">
        <f t="shared" si="8"/>
        <v>0</v>
      </c>
      <c r="T44" s="40">
        <f>'Section II'!H34</f>
        <v>261129.272</v>
      </c>
      <c r="U44" s="40" t="e">
        <f t="shared" si="9"/>
        <v>#REF!</v>
      </c>
      <c r="V44" s="40" t="e">
        <f t="shared" si="0"/>
        <v>#REF!</v>
      </c>
      <c r="W44" s="41" t="e">
        <f t="shared" si="1"/>
        <v>#REF!</v>
      </c>
    </row>
    <row r="45" spans="1:23" ht="13.5">
      <c r="A45" s="73" t="s">
        <v>50</v>
      </c>
      <c r="B45" s="331">
        <f t="shared" si="4"/>
        <v>6</v>
      </c>
      <c r="C45" s="332">
        <f t="shared" si="5"/>
        <v>146552</v>
      </c>
      <c r="D45" s="332">
        <f t="shared" si="6"/>
        <v>0</v>
      </c>
      <c r="E45" s="333">
        <f t="shared" si="6"/>
        <v>0</v>
      </c>
      <c r="F45" s="331">
        <f t="shared" si="6"/>
        <v>12</v>
      </c>
      <c r="G45" s="332">
        <f t="shared" si="7"/>
        <v>267931</v>
      </c>
      <c r="H45" s="332">
        <f t="shared" si="8"/>
        <v>0</v>
      </c>
      <c r="I45" s="333">
        <f t="shared" si="8"/>
        <v>0</v>
      </c>
      <c r="T45" s="40">
        <f>'Section II'!J34</f>
        <v>32045</v>
      </c>
      <c r="U45" s="40" t="e">
        <f t="shared" si="9"/>
        <v>#REF!</v>
      </c>
      <c r="V45" s="40" t="e">
        <f t="shared" si="0"/>
        <v>#REF!</v>
      </c>
      <c r="W45" s="41" t="e">
        <f t="shared" si="1"/>
        <v>#REF!</v>
      </c>
    </row>
    <row r="46" spans="1:23" ht="13.5">
      <c r="A46" s="73" t="s">
        <v>51</v>
      </c>
      <c r="B46" s="334">
        <f t="shared" si="4"/>
        <v>0</v>
      </c>
      <c r="C46" s="335">
        <f t="shared" si="5"/>
        <v>0</v>
      </c>
      <c r="D46" s="335">
        <f t="shared" si="6"/>
        <v>0</v>
      </c>
      <c r="E46" s="336">
        <f t="shared" si="6"/>
        <v>0</v>
      </c>
      <c r="F46" s="334">
        <f t="shared" si="6"/>
        <v>0</v>
      </c>
      <c r="G46" s="335">
        <f t="shared" si="7"/>
        <v>0</v>
      </c>
      <c r="H46" s="335">
        <f t="shared" si="8"/>
        <v>0</v>
      </c>
      <c r="I46" s="336">
        <f t="shared" si="8"/>
        <v>0</v>
      </c>
      <c r="T46" s="40">
        <f>'Section II'!L34</f>
        <v>0</v>
      </c>
      <c r="U46" s="40" t="e">
        <f t="shared" si="9"/>
        <v>#REF!</v>
      </c>
      <c r="V46" s="40" t="e">
        <f t="shared" si="0"/>
        <v>#REF!</v>
      </c>
      <c r="W46" s="41" t="e">
        <f t="shared" si="1"/>
        <v>#REF!</v>
      </c>
    </row>
    <row r="47" spans="1:23" ht="14.25" thickBot="1">
      <c r="A47" s="60" t="s">
        <v>52</v>
      </c>
      <c r="B47" s="328">
        <f aca="true" t="shared" si="10" ref="B47:I47">SUM(B41:B46)</f>
        <v>548</v>
      </c>
      <c r="C47" s="329">
        <f t="shared" si="10"/>
        <v>36763065.456</v>
      </c>
      <c r="D47" s="329">
        <f t="shared" si="10"/>
        <v>507</v>
      </c>
      <c r="E47" s="330">
        <f t="shared" si="10"/>
        <v>393</v>
      </c>
      <c r="F47" s="328">
        <f t="shared" si="10"/>
        <v>243</v>
      </c>
      <c r="G47" s="329">
        <f t="shared" si="10"/>
        <v>12909434.588</v>
      </c>
      <c r="H47" s="329">
        <f t="shared" si="10"/>
        <v>170</v>
      </c>
      <c r="I47" s="330">
        <f t="shared" si="10"/>
        <v>107</v>
      </c>
      <c r="T47" s="40">
        <f>SUM(T41:T46)</f>
        <v>3590563.1119999997</v>
      </c>
      <c r="U47" s="40" t="e">
        <f>SUM(U41:U46)</f>
        <v>#REF!</v>
      </c>
      <c r="V47" s="40" t="e">
        <f t="shared" si="0"/>
        <v>#REF!</v>
      </c>
      <c r="W47" s="41" t="e">
        <f t="shared" si="1"/>
        <v>#REF!</v>
      </c>
    </row>
    <row r="48" spans="1:15" ht="12.75">
      <c r="A48" s="75"/>
      <c r="B48" s="57"/>
      <c r="C48" s="57"/>
      <c r="D48" s="57"/>
      <c r="E48" s="57"/>
      <c r="F48" s="57"/>
      <c r="G48" s="57"/>
      <c r="H48" s="57"/>
      <c r="I48" s="57"/>
      <c r="O48" s="43"/>
    </row>
    <row r="49" spans="1:9" ht="24" customHeight="1">
      <c r="A49" s="76" t="s">
        <v>55</v>
      </c>
      <c r="B49" s="77"/>
      <c r="C49" s="77"/>
      <c r="D49" s="77"/>
      <c r="E49" s="77"/>
      <c r="F49" s="77"/>
      <c r="G49" s="77"/>
      <c r="H49" s="78"/>
      <c r="I49" s="337">
        <v>0.818</v>
      </c>
    </row>
    <row r="50" spans="1:9" ht="12.75">
      <c r="A50" s="75"/>
      <c r="B50" s="57"/>
      <c r="C50" s="57"/>
      <c r="D50" s="57"/>
      <c r="E50" s="57"/>
      <c r="F50" s="57"/>
      <c r="G50" s="57"/>
      <c r="H50" s="57"/>
      <c r="I50" s="57"/>
    </row>
    <row r="51" spans="1:9" ht="12.75">
      <c r="A51" s="75"/>
      <c r="B51" s="57"/>
      <c r="C51" s="57"/>
      <c r="D51" s="57"/>
      <c r="E51" s="57"/>
      <c r="F51" s="57"/>
      <c r="G51" s="57"/>
      <c r="H51" s="57"/>
      <c r="I51" s="57"/>
    </row>
    <row r="52" spans="1:9" ht="12.75">
      <c r="A52" s="75"/>
      <c r="B52" s="57"/>
      <c r="C52" s="57"/>
      <c r="D52" s="57"/>
      <c r="E52" s="57"/>
      <c r="F52" s="57"/>
      <c r="G52" s="57"/>
      <c r="H52" s="57"/>
      <c r="I52" s="57"/>
    </row>
    <row r="53" spans="1:9" ht="12.75">
      <c r="A53" s="75"/>
      <c r="B53" s="57"/>
      <c r="C53" s="57"/>
      <c r="D53" s="57"/>
      <c r="E53" s="57"/>
      <c r="F53" s="57"/>
      <c r="G53" s="57"/>
      <c r="H53" s="57"/>
      <c r="I53" s="57"/>
    </row>
    <row r="54" spans="1:9" ht="12.75">
      <c r="A54" s="75"/>
      <c r="B54" s="57"/>
      <c r="C54" s="57"/>
      <c r="D54" s="57"/>
      <c r="E54" s="57"/>
      <c r="F54" s="57"/>
      <c r="G54" s="57"/>
      <c r="H54" s="57"/>
      <c r="I54" s="57"/>
    </row>
    <row r="55" spans="1:9" ht="12.75">
      <c r="A55" s="75"/>
      <c r="B55" s="57"/>
      <c r="C55" s="57"/>
      <c r="D55" s="57"/>
      <c r="E55" s="57"/>
      <c r="F55" s="57"/>
      <c r="G55" s="57"/>
      <c r="H55" s="57"/>
      <c r="I55" s="57"/>
    </row>
    <row r="56" spans="1:9" ht="12.75">
      <c r="A56" s="75"/>
      <c r="B56" s="57"/>
      <c r="C56" s="57"/>
      <c r="D56" s="57"/>
      <c r="E56" s="57"/>
      <c r="F56" s="57"/>
      <c r="G56" s="57"/>
      <c r="H56" s="57"/>
      <c r="I56" s="57"/>
    </row>
    <row r="57" spans="1:9" ht="12.75">
      <c r="A57" s="75"/>
      <c r="B57" s="57"/>
      <c r="C57" s="57"/>
      <c r="D57" s="57"/>
      <c r="E57" s="57"/>
      <c r="F57" s="57"/>
      <c r="G57" s="57"/>
      <c r="H57" s="57"/>
      <c r="I57" s="57"/>
    </row>
    <row r="58" spans="1:9" ht="12.75">
      <c r="A58" s="75"/>
      <c r="B58" s="57"/>
      <c r="C58" s="57"/>
      <c r="D58" s="57"/>
      <c r="E58" s="57"/>
      <c r="F58" s="57"/>
      <c r="G58" s="57"/>
      <c r="H58" s="57"/>
      <c r="I58" s="57"/>
    </row>
    <row r="59" spans="1:9" ht="12.75">
      <c r="A59" s="75"/>
      <c r="B59" s="57"/>
      <c r="C59" s="57"/>
      <c r="D59" s="57"/>
      <c r="E59" s="57"/>
      <c r="F59" s="57"/>
      <c r="G59" s="57"/>
      <c r="H59" s="57"/>
      <c r="I59" s="57"/>
    </row>
    <row r="60" spans="1:9" ht="12.75">
      <c r="A60" s="75"/>
      <c r="B60" s="57"/>
      <c r="C60" s="57"/>
      <c r="D60" s="57"/>
      <c r="E60" s="57"/>
      <c r="F60" s="57"/>
      <c r="G60" s="57"/>
      <c r="H60" s="57"/>
      <c r="I60" s="57"/>
    </row>
    <row r="61" spans="1:9" ht="12.75">
      <c r="A61" s="75"/>
      <c r="B61" s="57"/>
      <c r="C61" s="57"/>
      <c r="D61" s="57"/>
      <c r="E61" s="57"/>
      <c r="F61" s="57"/>
      <c r="G61" s="57"/>
      <c r="H61" s="57"/>
      <c r="I61" s="57"/>
    </row>
    <row r="62" spans="1:9" ht="12.75">
      <c r="A62" s="75"/>
      <c r="B62" s="57"/>
      <c r="C62" s="57"/>
      <c r="D62" s="57"/>
      <c r="E62" s="57"/>
      <c r="F62" s="57"/>
      <c r="G62" s="57"/>
      <c r="H62" s="57"/>
      <c r="I62" s="57"/>
    </row>
    <row r="63" spans="1:9" ht="12.75">
      <c r="A63" s="75"/>
      <c r="B63" s="57"/>
      <c r="C63" s="57"/>
      <c r="D63" s="57"/>
      <c r="E63" s="57"/>
      <c r="F63" s="57"/>
      <c r="G63" s="57"/>
      <c r="H63" s="57"/>
      <c r="I63" s="57"/>
    </row>
    <row r="64" spans="1:9" ht="12.75">
      <c r="A64" s="75"/>
      <c r="B64" s="57"/>
      <c r="C64" s="57"/>
      <c r="D64" s="57"/>
      <c r="E64" s="57"/>
      <c r="F64" s="57"/>
      <c r="G64" s="57"/>
      <c r="H64" s="57"/>
      <c r="I64" s="57"/>
    </row>
    <row r="65" spans="1:9" ht="12.75">
      <c r="A65" s="75"/>
      <c r="B65" s="57"/>
      <c r="C65" s="57"/>
      <c r="D65" s="57"/>
      <c r="E65" s="57"/>
      <c r="F65" s="57"/>
      <c r="G65" s="57"/>
      <c r="H65" s="57"/>
      <c r="I65" s="57"/>
    </row>
    <row r="66" spans="1:9" ht="12.75">
      <c r="A66" s="75"/>
      <c r="B66" s="57"/>
      <c r="C66" s="57"/>
      <c r="D66" s="57"/>
      <c r="E66" s="57"/>
      <c r="F66" s="57"/>
      <c r="G66" s="57"/>
      <c r="H66" s="57"/>
      <c r="I66" s="57"/>
    </row>
    <row r="67" spans="1:9" ht="12.75">
      <c r="A67" s="75"/>
      <c r="B67" s="57"/>
      <c r="C67" s="57"/>
      <c r="D67" s="57"/>
      <c r="E67" s="57"/>
      <c r="F67" s="57"/>
      <c r="G67" s="57"/>
      <c r="H67" s="57"/>
      <c r="I67" s="57"/>
    </row>
    <row r="68" spans="1:9" ht="12.75">
      <c r="A68" s="75"/>
      <c r="B68" s="57"/>
      <c r="C68" s="57"/>
      <c r="D68" s="57"/>
      <c r="E68" s="57"/>
      <c r="F68" s="57"/>
      <c r="G68" s="57"/>
      <c r="H68" s="57"/>
      <c r="I68" s="57"/>
    </row>
    <row r="69" spans="1:9" ht="12.75">
      <c r="A69" s="75"/>
      <c r="B69" s="57"/>
      <c r="C69" s="57"/>
      <c r="D69" s="57"/>
      <c r="E69" s="57"/>
      <c r="F69" s="57"/>
      <c r="G69" s="57"/>
      <c r="H69" s="57"/>
      <c r="I69" s="57"/>
    </row>
    <row r="70" spans="1:9" ht="12.75">
      <c r="A70" s="75"/>
      <c r="B70" s="57"/>
      <c r="C70" s="57"/>
      <c r="D70" s="57"/>
      <c r="E70" s="57"/>
      <c r="F70" s="57"/>
      <c r="G70" s="57"/>
      <c r="H70" s="57"/>
      <c r="I70" s="57"/>
    </row>
    <row r="71" spans="1:9" ht="12.75">
      <c r="A71" s="75"/>
      <c r="B71" s="57"/>
      <c r="C71" s="57"/>
      <c r="D71" s="57"/>
      <c r="E71" s="57"/>
      <c r="F71" s="57"/>
      <c r="G71" s="57"/>
      <c r="H71" s="57"/>
      <c r="I71" s="57"/>
    </row>
    <row r="72" spans="1:9" ht="12.75">
      <c r="A72" s="75"/>
      <c r="B72" s="57"/>
      <c r="C72" s="57"/>
      <c r="D72" s="57"/>
      <c r="E72" s="57"/>
      <c r="F72" s="57"/>
      <c r="G72" s="57"/>
      <c r="H72" s="57"/>
      <c r="I72" s="57"/>
    </row>
    <row r="73" spans="1:9" ht="12.75">
      <c r="A73" s="75"/>
      <c r="B73" s="57"/>
      <c r="C73" s="57"/>
      <c r="D73" s="57"/>
      <c r="E73" s="57"/>
      <c r="F73" s="57"/>
      <c r="G73" s="57"/>
      <c r="H73" s="57"/>
      <c r="I73" s="57"/>
    </row>
    <row r="74" spans="1:9" ht="12.75">
      <c r="A74" s="75"/>
      <c r="B74" s="57"/>
      <c r="C74" s="57"/>
      <c r="D74" s="57"/>
      <c r="E74" s="57"/>
      <c r="F74" s="57"/>
      <c r="G74" s="57"/>
      <c r="H74" s="57"/>
      <c r="I74" s="57"/>
    </row>
    <row r="75" spans="1:9" ht="12.75">
      <c r="A75" s="75"/>
      <c r="B75" s="57"/>
      <c r="C75" s="57"/>
      <c r="D75" s="57"/>
      <c r="E75" s="57"/>
      <c r="F75" s="57"/>
      <c r="G75" s="57"/>
      <c r="H75" s="57"/>
      <c r="I75" s="57"/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 topLeftCell="A14">
      <selection activeCell="G40" sqref="G40"/>
    </sheetView>
  </sheetViews>
  <sheetFormatPr defaultColWidth="9.140625" defaultRowHeight="12.75"/>
  <cols>
    <col min="1" max="1" width="15.28125" style="95" customWidth="1"/>
    <col min="2" max="2" width="12.140625" style="95" customWidth="1"/>
    <col min="3" max="3" width="6.421875" style="95" customWidth="1"/>
    <col min="4" max="4" width="12.140625" style="95" customWidth="1"/>
    <col min="5" max="5" width="6.421875" style="95" customWidth="1"/>
    <col min="6" max="6" width="12.140625" style="95" customWidth="1"/>
    <col min="7" max="7" width="6.421875" style="95" customWidth="1"/>
    <col min="8" max="8" width="12.140625" style="95" customWidth="1"/>
    <col min="9" max="9" width="6.421875" style="95" customWidth="1"/>
    <col min="10" max="10" width="12.140625" style="95" customWidth="1"/>
    <col min="11" max="11" width="6.421875" style="95" customWidth="1"/>
    <col min="12" max="12" width="12.140625" style="95" customWidth="1"/>
    <col min="13" max="13" width="6.421875" style="95" customWidth="1"/>
    <col min="14" max="14" width="9.140625" style="95" customWidth="1"/>
    <col min="15" max="15" width="15.28125" style="95" customWidth="1"/>
    <col min="16" max="16" width="10.8515625" style="95" customWidth="1"/>
    <col min="17" max="17" width="10.28125" style="95" customWidth="1"/>
    <col min="18" max="18" width="9.7109375" style="95" customWidth="1"/>
    <col min="19" max="19" width="11.57421875" style="95" customWidth="1"/>
    <col min="20" max="20" width="8.57421875" style="95" customWidth="1"/>
    <col min="21" max="16384" width="9.140625" style="95" customWidth="1"/>
  </cols>
  <sheetData>
    <row r="1" spans="1:13" ht="17.25" thickBot="1" thickTop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</row>
    <row r="2" spans="1:14" s="104" customFormat="1" ht="13.5" thickTop="1">
      <c r="A2" s="96" t="s">
        <v>57</v>
      </c>
      <c r="B2" s="97" t="s">
        <v>58</v>
      </c>
      <c r="C2" s="98"/>
      <c r="D2" s="99" t="s">
        <v>59</v>
      </c>
      <c r="E2" s="100"/>
      <c r="F2" s="101" t="s">
        <v>60</v>
      </c>
      <c r="G2" s="98"/>
      <c r="H2" s="99" t="s">
        <v>61</v>
      </c>
      <c r="I2" s="100"/>
      <c r="J2" s="101" t="s">
        <v>62</v>
      </c>
      <c r="K2" s="98"/>
      <c r="L2" s="99" t="s">
        <v>63</v>
      </c>
      <c r="M2" s="102"/>
      <c r="N2" s="103"/>
    </row>
    <row r="3" spans="1:20" ht="26.25" thickBot="1">
      <c r="A3" s="105" t="s">
        <v>64</v>
      </c>
      <c r="B3" s="106" t="s">
        <v>65</v>
      </c>
      <c r="C3" s="107" t="s">
        <v>66</v>
      </c>
      <c r="D3" s="108" t="s">
        <v>65</v>
      </c>
      <c r="E3" s="107" t="s">
        <v>66</v>
      </c>
      <c r="F3" s="108" t="s">
        <v>65</v>
      </c>
      <c r="G3" s="107" t="s">
        <v>66</v>
      </c>
      <c r="H3" s="108" t="s">
        <v>65</v>
      </c>
      <c r="I3" s="107" t="s">
        <v>66</v>
      </c>
      <c r="J3" s="108" t="s">
        <v>65</v>
      </c>
      <c r="K3" s="107" t="s">
        <v>66</v>
      </c>
      <c r="L3" s="108" t="s">
        <v>65</v>
      </c>
      <c r="M3" s="107" t="s">
        <v>66</v>
      </c>
      <c r="N3" s="109"/>
      <c r="O3" s="110" t="s">
        <v>67</v>
      </c>
      <c r="P3" s="110"/>
      <c r="Q3" s="110"/>
      <c r="R3" s="110"/>
      <c r="S3" s="110"/>
      <c r="T3" s="110"/>
    </row>
    <row r="4" spans="1:20" ht="18.75" customHeight="1" thickBot="1" thickTop="1">
      <c r="A4" s="111" t="s">
        <v>68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O4" s="112"/>
      <c r="P4" s="113" t="s">
        <v>58</v>
      </c>
      <c r="Q4" s="113" t="s">
        <v>59</v>
      </c>
      <c r="R4" s="113" t="s">
        <v>60</v>
      </c>
      <c r="S4" s="113" t="s">
        <v>61</v>
      </c>
      <c r="T4" s="114" t="s">
        <v>63</v>
      </c>
    </row>
    <row r="5" spans="1:20" ht="13.5">
      <c r="A5" s="115" t="s">
        <v>69</v>
      </c>
      <c r="B5" s="126">
        <v>1231650</v>
      </c>
      <c r="C5" s="127">
        <v>155</v>
      </c>
      <c r="D5" s="128">
        <v>877807</v>
      </c>
      <c r="E5" s="129">
        <v>153</v>
      </c>
      <c r="F5" s="126">
        <v>580545</v>
      </c>
      <c r="G5" s="127">
        <v>127</v>
      </c>
      <c r="H5" s="128">
        <v>209518</v>
      </c>
      <c r="I5" s="129">
        <v>63</v>
      </c>
      <c r="J5" s="126">
        <v>36447</v>
      </c>
      <c r="K5" s="127">
        <v>17</v>
      </c>
      <c r="L5" s="128"/>
      <c r="M5" s="129"/>
      <c r="O5" s="116" t="s">
        <v>69</v>
      </c>
      <c r="P5" s="356">
        <f>B5/('Section I'!$C$25+'Section I'!$G$25)</f>
        <v>0.0965239240068749</v>
      </c>
      <c r="Q5" s="356">
        <f>D5/('Section I'!$C$26+'Section I'!$G$26)</f>
        <v>0.0906517684182828</v>
      </c>
      <c r="R5" s="356">
        <f>F5/('Section I'!$C$27+'Section I'!$G$27)</f>
        <v>0.08444138607536388</v>
      </c>
      <c r="S5" s="356">
        <f>H5/('Section I'!$C$28+'Section I'!$G$28)</f>
        <v>0.08698063632804699</v>
      </c>
      <c r="T5" s="357" t="e">
        <f>L5/('Section I'!$C$30+'Section I'!$G$30)</f>
        <v>#DIV/0!</v>
      </c>
    </row>
    <row r="6" spans="1:20" ht="13.5">
      <c r="A6" s="117" t="s">
        <v>70</v>
      </c>
      <c r="B6" s="130">
        <v>518513</v>
      </c>
      <c r="C6" s="131">
        <v>150</v>
      </c>
      <c r="D6" s="132">
        <v>528272</v>
      </c>
      <c r="E6" s="133">
        <v>147</v>
      </c>
      <c r="F6" s="130">
        <v>382499</v>
      </c>
      <c r="G6" s="131">
        <v>121</v>
      </c>
      <c r="H6" s="132">
        <v>122401</v>
      </c>
      <c r="I6" s="133">
        <v>47</v>
      </c>
      <c r="J6" s="130">
        <v>35606</v>
      </c>
      <c r="K6" s="131">
        <v>13</v>
      </c>
      <c r="L6" s="132"/>
      <c r="M6" s="133"/>
      <c r="O6" s="116" t="s">
        <v>70</v>
      </c>
      <c r="P6" s="356">
        <f>B6/('Section I'!$C$25+'Section I'!$G$25)</f>
        <v>0.040635659000996</v>
      </c>
      <c r="Q6" s="356">
        <f>D6/('Section I'!$C$26+'Section I'!$G$26)</f>
        <v>0.054555034313764975</v>
      </c>
      <c r="R6" s="356">
        <f>F6/('Section I'!$C$27+'Section I'!$G$27)</f>
        <v>0.055635214724854415</v>
      </c>
      <c r="S6" s="356">
        <f>H6/('Section I'!$C$28+'Section I'!$G$28)</f>
        <v>0.05081433035438139</v>
      </c>
      <c r="T6" s="357" t="e">
        <f>L6/('Section I'!$C$30+'Section I'!$G$30)</f>
        <v>#DIV/0!</v>
      </c>
    </row>
    <row r="7" spans="1:23" ht="13.5">
      <c r="A7" s="117" t="s">
        <v>71</v>
      </c>
      <c r="B7" s="126">
        <v>6515</v>
      </c>
      <c r="C7" s="127">
        <v>155</v>
      </c>
      <c r="D7" s="128">
        <v>6431</v>
      </c>
      <c r="E7" s="129">
        <v>153</v>
      </c>
      <c r="F7" s="126">
        <v>5338</v>
      </c>
      <c r="G7" s="127">
        <v>127</v>
      </c>
      <c r="H7" s="128">
        <v>2636</v>
      </c>
      <c r="I7" s="129">
        <v>63</v>
      </c>
      <c r="J7" s="126">
        <v>685</v>
      </c>
      <c r="K7" s="127">
        <v>17</v>
      </c>
      <c r="L7" s="128"/>
      <c r="M7" s="129"/>
      <c r="O7" s="116" t="s">
        <v>71</v>
      </c>
      <c r="P7" s="356">
        <f>B7/('Section I'!$C$25+'Section I'!$G$25)</f>
        <v>0.0005105779766206227</v>
      </c>
      <c r="Q7" s="356">
        <f>D7/('Section I'!$C$26+'Section I'!$G$26)</f>
        <v>0.0006641340553196508</v>
      </c>
      <c r="R7" s="356">
        <f>F7/('Section I'!$C$27+'Section I'!$G$27)</f>
        <v>0.0007764223598003469</v>
      </c>
      <c r="S7" s="356">
        <f>H7/('Section I'!$C$28+'Section I'!$G$28)</f>
        <v>0.0010943258209830749</v>
      </c>
      <c r="T7" s="357" t="e">
        <f>L7/('Section I'!$C$30+'Section I'!$G$30)</f>
        <v>#DIV/0!</v>
      </c>
      <c r="W7" s="118"/>
    </row>
    <row r="8" spans="1:23" ht="13.5">
      <c r="A8" s="117" t="s">
        <v>72</v>
      </c>
      <c r="B8" s="130">
        <v>22582</v>
      </c>
      <c r="C8" s="131">
        <v>23</v>
      </c>
      <c r="D8" s="132">
        <v>17518</v>
      </c>
      <c r="E8" s="133">
        <v>15</v>
      </c>
      <c r="F8" s="130">
        <v>5369</v>
      </c>
      <c r="G8" s="131">
        <v>6</v>
      </c>
      <c r="H8" s="132">
        <v>15484</v>
      </c>
      <c r="I8" s="133">
        <v>8</v>
      </c>
      <c r="J8" s="130">
        <v>5458</v>
      </c>
      <c r="K8" s="131">
        <v>5</v>
      </c>
      <c r="L8" s="132"/>
      <c r="M8" s="133"/>
      <c r="O8" s="116" t="s">
        <v>72</v>
      </c>
      <c r="P8" s="356">
        <f>B8/('Section I'!$C$25+'Section I'!$G$25)</f>
        <v>0.0017697424202681353</v>
      </c>
      <c r="Q8" s="356">
        <f>D8/('Section I'!$C$26+'Section I'!$G$26)</f>
        <v>0.0018090966227786724</v>
      </c>
      <c r="R8" s="356">
        <f>F8/('Section I'!$C$27+'Section I'!$G$27)</f>
        <v>0.0007809313693833013</v>
      </c>
      <c r="S8" s="356">
        <f>H8/('Section I'!$C$28+'Section I'!$G$28)</f>
        <v>0.0064281263323603685</v>
      </c>
      <c r="T8" s="357" t="e">
        <f>L8/('Section I'!$C$30+'Section I'!$G$30)</f>
        <v>#DIV/0!</v>
      </c>
      <c r="W8" s="118"/>
    </row>
    <row r="9" spans="1:20" ht="13.5">
      <c r="A9" s="117" t="s">
        <v>73</v>
      </c>
      <c r="B9" s="126">
        <v>22949</v>
      </c>
      <c r="C9" s="127">
        <v>105</v>
      </c>
      <c r="D9" s="128">
        <v>24766</v>
      </c>
      <c r="E9" s="129">
        <v>103</v>
      </c>
      <c r="F9" s="126">
        <v>20994</v>
      </c>
      <c r="G9" s="127">
        <v>102</v>
      </c>
      <c r="H9" s="128">
        <v>6200</v>
      </c>
      <c r="I9" s="129">
        <v>37</v>
      </c>
      <c r="J9" s="126">
        <v>2138</v>
      </c>
      <c r="K9" s="127">
        <v>12</v>
      </c>
      <c r="L9" s="128"/>
      <c r="M9" s="129"/>
      <c r="O9" s="119" t="s">
        <v>73</v>
      </c>
      <c r="P9" s="356">
        <f>B9/('Section I'!$C$25+'Section I'!$G$25)</f>
        <v>0.0017985040653057053</v>
      </c>
      <c r="Q9" s="356">
        <f>D9/('Section I'!$C$26+'Section I'!$G$26)</f>
        <v>0.0025576028633255282</v>
      </c>
      <c r="R9" s="356">
        <f>F9/('Section I'!$C$27+'Section I'!$G$27)</f>
        <v>0.0030536176511143653</v>
      </c>
      <c r="S9" s="356">
        <f>H9/('Section I'!$C$28+'Section I'!$G$28)</f>
        <v>0.0025739074696870504</v>
      </c>
      <c r="T9" s="357" t="e">
        <f>L9/('Section I'!$C$30+'Section I'!$G$30)</f>
        <v>#DIV/0!</v>
      </c>
    </row>
    <row r="10" spans="1:20" ht="13.5">
      <c r="A10" s="117" t="s">
        <v>74</v>
      </c>
      <c r="B10" s="130">
        <v>881078</v>
      </c>
      <c r="C10" s="131">
        <v>155</v>
      </c>
      <c r="D10" s="132">
        <v>743012</v>
      </c>
      <c r="E10" s="133">
        <v>153</v>
      </c>
      <c r="F10" s="130">
        <v>523698</v>
      </c>
      <c r="G10" s="131">
        <v>127</v>
      </c>
      <c r="H10" s="132">
        <v>181371</v>
      </c>
      <c r="I10" s="133">
        <v>63</v>
      </c>
      <c r="J10" s="130">
        <v>32045</v>
      </c>
      <c r="K10" s="131">
        <v>18</v>
      </c>
      <c r="L10" s="132"/>
      <c r="M10" s="133"/>
      <c r="O10" s="119" t="s">
        <v>74</v>
      </c>
      <c r="P10" s="356">
        <f>B10/('Section I'!$C$25+'Section I'!$G$25)</f>
        <v>0.06904973484035994</v>
      </c>
      <c r="Q10" s="356">
        <f>D10/('Section I'!$C$26+'Section I'!$G$26)</f>
        <v>0.07673139056307951</v>
      </c>
      <c r="R10" s="356">
        <f>F10/('Section I'!$C$27+'Section I'!$G$27)</f>
        <v>0.07617288066367967</v>
      </c>
      <c r="S10" s="356">
        <f>H10/('Section I'!$C$28+'Section I'!$G$28)</f>
        <v>0.07529551156203387</v>
      </c>
      <c r="T10" s="357" t="e">
        <f>L10/('Section I'!$C$30+'Section I'!$G$30)</f>
        <v>#DIV/0!</v>
      </c>
    </row>
    <row r="11" spans="1:20" ht="13.5">
      <c r="A11" s="117" t="s">
        <v>75</v>
      </c>
      <c r="B11" s="130">
        <v>20889</v>
      </c>
      <c r="C11" s="131">
        <v>155</v>
      </c>
      <c r="D11" s="142">
        <v>15453</v>
      </c>
      <c r="E11" s="133">
        <v>153</v>
      </c>
      <c r="F11" s="130">
        <v>11244</v>
      </c>
      <c r="G11" s="131">
        <v>127</v>
      </c>
      <c r="H11" s="142">
        <v>3938</v>
      </c>
      <c r="I11" s="133">
        <v>63</v>
      </c>
      <c r="J11" s="130">
        <v>725</v>
      </c>
      <c r="K11" s="131">
        <v>18</v>
      </c>
      <c r="L11" s="132"/>
      <c r="M11" s="133"/>
      <c r="O11" s="119" t="s">
        <v>75</v>
      </c>
      <c r="P11" s="356">
        <f>B11/('Section I'!$C$25+'Section I'!$G$25)</f>
        <v>0.0016370626789912798</v>
      </c>
      <c r="Q11" s="356">
        <f>D11/('Section I'!$C$26+'Section I'!$G$26)</f>
        <v>0.0015958425683182341</v>
      </c>
      <c r="R11" s="356">
        <f>F11/('Section I'!$C$27+'Section I'!$G$27)</f>
        <v>0.0016354614113141814</v>
      </c>
      <c r="S11" s="356">
        <f>H11/('Section I'!$C$28+'Section I'!$G$28)</f>
        <v>0.0016348463896173554</v>
      </c>
      <c r="T11" s="357" t="e">
        <f>L11/('Section I'!$C$30+'Section I'!$G$30)</f>
        <v>#DIV/0!</v>
      </c>
    </row>
    <row r="12" spans="1:20" ht="13.5">
      <c r="A12" s="117" t="s">
        <v>76</v>
      </c>
      <c r="B12" s="126">
        <v>22840</v>
      </c>
      <c r="C12" s="127">
        <v>155</v>
      </c>
      <c r="D12" s="128">
        <v>23347</v>
      </c>
      <c r="E12" s="129">
        <v>153</v>
      </c>
      <c r="F12" s="126">
        <v>18254</v>
      </c>
      <c r="G12" s="127">
        <v>127</v>
      </c>
      <c r="H12" s="128">
        <v>7143</v>
      </c>
      <c r="I12" s="129">
        <v>63</v>
      </c>
      <c r="J12" s="126">
        <v>1164</v>
      </c>
      <c r="K12" s="127">
        <v>17</v>
      </c>
      <c r="L12" s="128"/>
      <c r="M12" s="129"/>
      <c r="O12" s="119" t="s">
        <v>76</v>
      </c>
      <c r="P12" s="356">
        <f>B12/('Section I'!$C$25+'Section I'!$G$25)</f>
        <v>0.001789961778359942</v>
      </c>
      <c r="Q12" s="356">
        <f>D12/('Section I'!$C$26+'Section I'!$G$26)</f>
        <v>0.0024110616995098567</v>
      </c>
      <c r="R12" s="356">
        <f>F12/('Section I'!$C$27+'Section I'!$G$27)</f>
        <v>0.002655079384750006</v>
      </c>
      <c r="S12" s="356">
        <f>H12/('Section I'!$C$28+'Section I'!$G$28)</f>
        <v>0.002965390492899129</v>
      </c>
      <c r="T12" s="357" t="e">
        <f>L12/('Section I'!$C$30+'Section I'!$G$30)</f>
        <v>#DIV/0!</v>
      </c>
    </row>
    <row r="13" spans="1:20" ht="13.5">
      <c r="A13" s="117" t="s">
        <v>77</v>
      </c>
      <c r="B13" s="130"/>
      <c r="C13" s="131"/>
      <c r="D13" s="132"/>
      <c r="E13" s="133"/>
      <c r="F13" s="130"/>
      <c r="G13" s="131"/>
      <c r="H13" s="132"/>
      <c r="I13" s="133"/>
      <c r="J13" s="130"/>
      <c r="K13" s="131"/>
      <c r="L13" s="132"/>
      <c r="M13" s="133"/>
      <c r="O13" s="119" t="s">
        <v>77</v>
      </c>
      <c r="P13" s="356">
        <f>B13/('Section I'!$C$25+'Section I'!$G$25)</f>
        <v>0</v>
      </c>
      <c r="Q13" s="356">
        <f>D13/('Section I'!$C$26+'Section I'!$G$26)</f>
        <v>0</v>
      </c>
      <c r="R13" s="356">
        <f>F13/('Section I'!$C$27+'Section I'!$G$27)</f>
        <v>0</v>
      </c>
      <c r="S13" s="356">
        <f>H13/('Section I'!$C$28+'Section I'!$G$28)</f>
        <v>0</v>
      </c>
      <c r="T13" s="357" t="e">
        <f>L13/('Section I'!$C$30+'Section I'!$G$30)</f>
        <v>#DIV/0!</v>
      </c>
    </row>
    <row r="14" spans="1:20" ht="13.5">
      <c r="A14" s="120" t="s">
        <v>78</v>
      </c>
      <c r="B14" s="134"/>
      <c r="C14" s="135"/>
      <c r="D14" s="136"/>
      <c r="E14" s="137"/>
      <c r="F14" s="134"/>
      <c r="G14" s="135"/>
      <c r="H14" s="136"/>
      <c r="I14" s="137"/>
      <c r="J14" s="134"/>
      <c r="K14" s="135"/>
      <c r="L14" s="136"/>
      <c r="M14" s="137"/>
      <c r="O14" s="119" t="s">
        <v>78</v>
      </c>
      <c r="P14" s="356">
        <f>B14/('Section I'!$C$25+'Section I'!$G$25)</f>
        <v>0</v>
      </c>
      <c r="Q14" s="356">
        <f>D14/('Section I'!$C$26+'Section I'!$G$26)</f>
        <v>0</v>
      </c>
      <c r="R14" s="356">
        <f>F14/('Section I'!$C$27+'Section I'!$G$27)</f>
        <v>0</v>
      </c>
      <c r="S14" s="356">
        <f>H14/('Section I'!$C$28+'Section I'!$G$28)</f>
        <v>0</v>
      </c>
      <c r="T14" s="357" t="e">
        <f>L14/('Section I'!$C$30+'Section I'!$G$30)</f>
        <v>#DIV/0!</v>
      </c>
    </row>
    <row r="15" spans="1:20" ht="14.25" thickBot="1">
      <c r="A15" s="121" t="s">
        <v>79</v>
      </c>
      <c r="B15" s="338">
        <f aca="true" t="shared" si="0" ref="B15:L15">SUM(B5:B14)</f>
        <v>2727016</v>
      </c>
      <c r="C15" s="339">
        <f>MAX(C5:C14)</f>
        <v>155</v>
      </c>
      <c r="D15" s="340">
        <f t="shared" si="0"/>
        <v>2236606</v>
      </c>
      <c r="E15" s="339">
        <f>MAX(E5:E14)</f>
        <v>153</v>
      </c>
      <c r="F15" s="338">
        <f t="shared" si="0"/>
        <v>1547941</v>
      </c>
      <c r="G15" s="339">
        <f>MAX(G5:G14)</f>
        <v>127</v>
      </c>
      <c r="H15" s="340">
        <f t="shared" si="0"/>
        <v>548691</v>
      </c>
      <c r="I15" s="339">
        <f>MAX(I5:I14)</f>
        <v>63</v>
      </c>
      <c r="J15" s="338">
        <f t="shared" si="0"/>
        <v>114268</v>
      </c>
      <c r="K15" s="339">
        <f>MAX(K5:K14)</f>
        <v>18</v>
      </c>
      <c r="L15" s="340">
        <f t="shared" si="0"/>
        <v>0</v>
      </c>
      <c r="M15" s="339">
        <f>MAX(M5:M14)</f>
        <v>0</v>
      </c>
      <c r="O15" s="122" t="s">
        <v>79</v>
      </c>
      <c r="P15" s="358">
        <f>B15/('Section I'!$C$25+'Section I'!$G$25)</f>
        <v>0.21371516676777652</v>
      </c>
      <c r="Q15" s="358">
        <f>D15/('Section I'!$C$26+'Section I'!$G$26)</f>
        <v>0.23097593110437922</v>
      </c>
      <c r="R15" s="358">
        <f>F15/('Section I'!$C$27+'Section I'!$G$27)</f>
        <v>0.22515099364026017</v>
      </c>
      <c r="S15" s="358">
        <f>H15/('Section I'!$C$28+'Section I'!$G$28)</f>
        <v>0.22778707475000923</v>
      </c>
      <c r="T15" s="359" t="e">
        <f>L15/('Section I'!$C$30+'Section I'!$G$30)</f>
        <v>#DIV/0!</v>
      </c>
    </row>
    <row r="16" spans="1:20" ht="14.25" thickBot="1" thickTop="1">
      <c r="A16" s="123" t="s">
        <v>53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O16" s="112"/>
      <c r="P16" s="360" t="s">
        <v>58</v>
      </c>
      <c r="Q16" s="360" t="s">
        <v>59</v>
      </c>
      <c r="R16" s="360" t="s">
        <v>60</v>
      </c>
      <c r="S16" s="360" t="s">
        <v>61</v>
      </c>
      <c r="T16" s="361" t="s">
        <v>63</v>
      </c>
    </row>
    <row r="17" spans="1:20" ht="13.5">
      <c r="A17" s="124" t="s">
        <v>69</v>
      </c>
      <c r="B17" s="138">
        <v>1241488</v>
      </c>
      <c r="C17" s="139">
        <v>135</v>
      </c>
      <c r="D17" s="140">
        <v>440523</v>
      </c>
      <c r="E17" s="141">
        <v>73</v>
      </c>
      <c r="F17" s="138">
        <v>199147</v>
      </c>
      <c r="G17" s="139">
        <v>37</v>
      </c>
      <c r="H17" s="140">
        <v>111075</v>
      </c>
      <c r="I17" s="141">
        <v>30</v>
      </c>
      <c r="J17" s="138"/>
      <c r="K17" s="139"/>
      <c r="L17" s="140"/>
      <c r="M17" s="141"/>
      <c r="O17" s="119" t="s">
        <v>69</v>
      </c>
      <c r="P17" s="356">
        <f>B17/('Section I'!$C$33+'Section I'!$G$33)</f>
        <v>0.09593676257318871</v>
      </c>
      <c r="Q17" s="356">
        <f>D17/('Section I'!$C$34+'Section I'!$G$34)</f>
        <v>0.08896438742583827</v>
      </c>
      <c r="R17" s="356">
        <f>F17/('Section I'!$C$35+'Section I'!$G$35)</f>
        <v>0.0894255350008689</v>
      </c>
      <c r="S17" s="356">
        <f>H17/('Section I'!$C$36+'Section I'!$G$36)</f>
        <v>0.08466534037639203</v>
      </c>
      <c r="T17" s="357" t="e">
        <f>L17/('Section I'!$C$38+'Section I'!$G$38)</f>
        <v>#DIV/0!</v>
      </c>
    </row>
    <row r="18" spans="1:20" ht="13.5">
      <c r="A18" s="117" t="s">
        <v>70</v>
      </c>
      <c r="B18" s="130">
        <v>501759</v>
      </c>
      <c r="C18" s="131">
        <v>127</v>
      </c>
      <c r="D18" s="132">
        <v>273569</v>
      </c>
      <c r="E18" s="133">
        <v>70</v>
      </c>
      <c r="F18" s="130">
        <v>131110</v>
      </c>
      <c r="G18" s="131">
        <v>34</v>
      </c>
      <c r="H18" s="132">
        <v>69266</v>
      </c>
      <c r="I18" s="133">
        <v>23</v>
      </c>
      <c r="J18" s="130"/>
      <c r="K18" s="131"/>
      <c r="L18" s="132"/>
      <c r="M18" s="133"/>
      <c r="O18" s="119" t="s">
        <v>70</v>
      </c>
      <c r="P18" s="356">
        <f>B18/('Section I'!$C$33+'Section I'!$G$33)</f>
        <v>0.03877374090765323</v>
      </c>
      <c r="Q18" s="356">
        <f>D18/('Section I'!$C$34+'Section I'!$G$34)</f>
        <v>0.05524773622194335</v>
      </c>
      <c r="R18" s="356">
        <f>F18/('Section I'!$C$35+'Section I'!$G$35)</f>
        <v>0.05887400711014437</v>
      </c>
      <c r="S18" s="356">
        <f>H18/('Section I'!$C$36+'Section I'!$G$36)</f>
        <v>0.05279702423147577</v>
      </c>
      <c r="T18" s="357" t="e">
        <f>L18/('Section I'!$C$38+'Section I'!$G$38)</f>
        <v>#DIV/0!</v>
      </c>
    </row>
    <row r="19" spans="1:20" ht="13.5">
      <c r="A19" s="117" t="s">
        <v>71</v>
      </c>
      <c r="B19" s="126">
        <v>5698</v>
      </c>
      <c r="C19" s="127">
        <v>135</v>
      </c>
      <c r="D19" s="128">
        <v>3094</v>
      </c>
      <c r="E19" s="129">
        <v>73</v>
      </c>
      <c r="F19" s="126">
        <v>1554</v>
      </c>
      <c r="G19" s="127">
        <v>37</v>
      </c>
      <c r="H19" s="128">
        <v>1274</v>
      </c>
      <c r="I19" s="129">
        <v>30</v>
      </c>
      <c r="J19" s="126"/>
      <c r="K19" s="127"/>
      <c r="L19" s="128"/>
      <c r="M19" s="129"/>
      <c r="O19" s="119" t="s">
        <v>71</v>
      </c>
      <c r="P19" s="356">
        <f>B19/('Section I'!$C$33+'Section I'!$G$33)</f>
        <v>0.0004403165178737364</v>
      </c>
      <c r="Q19" s="356">
        <f>D19/('Section I'!$C$34+'Section I'!$G$34)</f>
        <v>0.0006248386910457425</v>
      </c>
      <c r="R19" s="356">
        <f>F19/('Section I'!$C$35+'Section I'!$G$35)</f>
        <v>0.0006978125776002163</v>
      </c>
      <c r="S19" s="356">
        <f>H19/('Section I'!$C$36+'Section I'!$G$36)</f>
        <v>0.0009710883964845685</v>
      </c>
      <c r="T19" s="357" t="e">
        <f>L19/('Section I'!$C$38+'Section I'!$G$38)</f>
        <v>#DIV/0!</v>
      </c>
    </row>
    <row r="20" spans="1:20" ht="13.5">
      <c r="A20" s="117" t="s">
        <v>72</v>
      </c>
      <c r="B20" s="130">
        <v>29765</v>
      </c>
      <c r="C20" s="131">
        <v>22</v>
      </c>
      <c r="D20" s="132">
        <v>4276</v>
      </c>
      <c r="E20" s="133">
        <v>3</v>
      </c>
      <c r="F20" s="130">
        <v>1387</v>
      </c>
      <c r="G20" s="131">
        <v>1</v>
      </c>
      <c r="H20" s="132">
        <v>12262</v>
      </c>
      <c r="I20" s="133">
        <v>8</v>
      </c>
      <c r="J20" s="130"/>
      <c r="K20" s="131"/>
      <c r="L20" s="132"/>
      <c r="M20" s="133"/>
      <c r="O20" s="119" t="s">
        <v>72</v>
      </c>
      <c r="P20" s="356">
        <f>B20/('Section I'!$C$33+'Section I'!$G$33)</f>
        <v>0.0023001090127258276</v>
      </c>
      <c r="Q20" s="356">
        <f>D20/('Section I'!$C$34+'Section I'!$G$34)</f>
        <v>0.0008635456505855187</v>
      </c>
      <c r="R20" s="356">
        <f>F20/('Section I'!$C$35+'Section I'!$G$35)</f>
        <v>0.0006228224228645431</v>
      </c>
      <c r="S20" s="356">
        <f>H20/('Section I'!$C$36+'Section I'!$G$36)</f>
        <v>0.009346535257216468</v>
      </c>
      <c r="T20" s="357" t="e">
        <f>L20/('Section I'!$C$38+'Section I'!$G$38)</f>
        <v>#DIV/0!</v>
      </c>
    </row>
    <row r="21" spans="1:20" ht="13.5">
      <c r="A21" s="117" t="s">
        <v>73</v>
      </c>
      <c r="B21" s="126">
        <v>24636</v>
      </c>
      <c r="C21" s="127">
        <v>98</v>
      </c>
      <c r="D21" s="128">
        <v>14503</v>
      </c>
      <c r="E21" s="129">
        <v>57</v>
      </c>
      <c r="F21" s="126">
        <v>7158</v>
      </c>
      <c r="G21" s="127">
        <v>28</v>
      </c>
      <c r="H21" s="128">
        <v>4042</v>
      </c>
      <c r="I21" s="129">
        <v>21</v>
      </c>
      <c r="J21" s="126"/>
      <c r="K21" s="127"/>
      <c r="L21" s="128"/>
      <c r="M21" s="129"/>
      <c r="O21" s="119" t="s">
        <v>73</v>
      </c>
      <c r="P21" s="356">
        <f>B21/('Section I'!$C$33+'Section I'!$G$33)</f>
        <v>0.0019037623261385346</v>
      </c>
      <c r="Q21" s="356">
        <f>D21/('Section I'!$C$34+'Section I'!$G$34)</f>
        <v>0.0029289061203091153</v>
      </c>
      <c r="R21" s="356">
        <f>F21/('Section I'!$C$35+'Section I'!$G$35)</f>
        <v>0.003214248668251189</v>
      </c>
      <c r="S21" s="356">
        <f>H21/('Section I'!$C$36+'Section I'!$G$36)</f>
        <v>0.0030809570632579484</v>
      </c>
      <c r="T21" s="357" t="e">
        <f>L21/('Section I'!$C$38+'Section I'!$G$38)</f>
        <v>#DIV/0!</v>
      </c>
    </row>
    <row r="22" spans="1:20" ht="13.5">
      <c r="A22" s="117" t="s">
        <v>74</v>
      </c>
      <c r="B22" s="130">
        <v>866571</v>
      </c>
      <c r="C22" s="131">
        <v>135</v>
      </c>
      <c r="D22" s="132">
        <v>372222</v>
      </c>
      <c r="E22" s="133">
        <v>73</v>
      </c>
      <c r="F22" s="130">
        <v>166587</v>
      </c>
      <c r="G22" s="131">
        <v>37</v>
      </c>
      <c r="H22" s="132">
        <v>97504</v>
      </c>
      <c r="I22" s="133">
        <v>30</v>
      </c>
      <c r="J22" s="130"/>
      <c r="K22" s="131"/>
      <c r="L22" s="132"/>
      <c r="M22" s="133"/>
      <c r="O22" s="119" t="s">
        <v>74</v>
      </c>
      <c r="P22" s="356">
        <f>B22/('Section I'!$C$33+'Section I'!$G$33)</f>
        <v>0.0669648166392351</v>
      </c>
      <c r="Q22" s="356">
        <f>D22/('Section I'!$C$34+'Section I'!$G$34)</f>
        <v>0.07517088146684821</v>
      </c>
      <c r="R22" s="356">
        <f>F22/('Section I'!$C$35+'Section I'!$G$35)</f>
        <v>0.07480470004162627</v>
      </c>
      <c r="S22" s="356">
        <f>H22/('Section I'!$C$36+'Section I'!$G$36)</f>
        <v>0.07432103847004032</v>
      </c>
      <c r="T22" s="357" t="e">
        <f>L22/('Section I'!$C$38+'Section I'!$G$38)</f>
        <v>#DIV/0!</v>
      </c>
    </row>
    <row r="23" spans="1:20" ht="13.5">
      <c r="A23" s="117" t="s">
        <v>75</v>
      </c>
      <c r="B23" s="130">
        <v>21204</v>
      </c>
      <c r="C23" s="131">
        <v>135</v>
      </c>
      <c r="D23" s="132">
        <v>8153</v>
      </c>
      <c r="E23" s="133">
        <v>73</v>
      </c>
      <c r="F23" s="130">
        <v>3601</v>
      </c>
      <c r="G23" s="131">
        <v>37</v>
      </c>
      <c r="H23" s="132">
        <v>2157</v>
      </c>
      <c r="I23" s="133">
        <v>30</v>
      </c>
      <c r="J23" s="130"/>
      <c r="K23" s="131"/>
      <c r="L23" s="132"/>
      <c r="M23" s="133"/>
      <c r="O23" s="119" t="s">
        <v>75</v>
      </c>
      <c r="P23" s="356">
        <f>B23/('Section I'!$C$33+'Section I'!$G$33)</f>
        <v>0.0016385523771489483</v>
      </c>
      <c r="Q23" s="356">
        <f>D23/('Section I'!$C$34+'Section I'!$G$34)</f>
        <v>0.0016465125559456814</v>
      </c>
      <c r="R23" s="356">
        <f>F23/('Section I'!$C$35+'Section I'!$G$35)</f>
        <v>0.0016170032766656235</v>
      </c>
      <c r="S23" s="356">
        <f>H23/('Section I'!$C$36+'Section I'!$G$36)</f>
        <v>0.0016441425990715967</v>
      </c>
      <c r="T23" s="357" t="e">
        <f>L23/('Section I'!$C$38+'Section I'!$G$38)</f>
        <v>#DIV/0!</v>
      </c>
    </row>
    <row r="24" spans="1:20" ht="13.5">
      <c r="A24" s="117" t="s">
        <v>76</v>
      </c>
      <c r="B24" s="126">
        <v>20630</v>
      </c>
      <c r="C24" s="127">
        <v>135</v>
      </c>
      <c r="D24" s="128">
        <v>11436</v>
      </c>
      <c r="E24" s="129">
        <v>73</v>
      </c>
      <c r="F24" s="126">
        <v>5703</v>
      </c>
      <c r="G24" s="127">
        <v>37</v>
      </c>
      <c r="H24" s="128">
        <v>3925</v>
      </c>
      <c r="I24" s="129">
        <v>30</v>
      </c>
      <c r="J24" s="126"/>
      <c r="K24" s="127"/>
      <c r="L24" s="128"/>
      <c r="M24" s="129"/>
      <c r="O24" s="119" t="s">
        <v>76</v>
      </c>
      <c r="P24" s="356">
        <f>B24/('Section I'!$C$33+'Section I'!$G$33)</f>
        <v>0.0015941961677316922</v>
      </c>
      <c r="Q24" s="356">
        <f>D24/('Section I'!$C$34+'Section I'!$G$34)</f>
        <v>0.0023095201263086977</v>
      </c>
      <c r="R24" s="356">
        <f>F24/('Section I'!$C$35+'Section I'!$G$35)</f>
        <v>0.0025608913320811027</v>
      </c>
      <c r="S24" s="356">
        <f>H24/('Section I'!$C$36+'Section I'!$G$36)</f>
        <v>0.002991775475825692</v>
      </c>
      <c r="T24" s="357" t="e">
        <f>L24/('Section I'!$C$38+'Section I'!$G$38)</f>
        <v>#DIV/0!</v>
      </c>
    </row>
    <row r="25" spans="1:20" ht="13.5">
      <c r="A25" s="117" t="s">
        <v>77</v>
      </c>
      <c r="B25" s="130"/>
      <c r="C25" s="131"/>
      <c r="D25" s="132"/>
      <c r="E25" s="133"/>
      <c r="F25" s="130"/>
      <c r="G25" s="131"/>
      <c r="H25" s="132"/>
      <c r="I25" s="133"/>
      <c r="J25" s="130"/>
      <c r="K25" s="131"/>
      <c r="L25" s="132"/>
      <c r="M25" s="133"/>
      <c r="O25" s="119" t="s">
        <v>77</v>
      </c>
      <c r="P25" s="356">
        <f>B25/('Section I'!$C$33+'Section I'!$G$33)</f>
        <v>0</v>
      </c>
      <c r="Q25" s="356">
        <f>D25/('Section I'!$C$34+'Section I'!$G$34)</f>
        <v>0</v>
      </c>
      <c r="R25" s="356">
        <f>F25/('Section I'!$C$35+'Section I'!$G$35)</f>
        <v>0</v>
      </c>
      <c r="S25" s="356">
        <f>H25/('Section I'!$C$36+'Section I'!$G$36)</f>
        <v>0</v>
      </c>
      <c r="T25" s="357" t="e">
        <f>L25/('Section I'!$C$38+'Section I'!$G$38)</f>
        <v>#DIV/0!</v>
      </c>
    </row>
    <row r="26" spans="1:20" ht="13.5">
      <c r="A26" s="120" t="s">
        <v>78</v>
      </c>
      <c r="B26" s="134"/>
      <c r="C26" s="135"/>
      <c r="D26" s="136"/>
      <c r="E26" s="137"/>
      <c r="F26" s="134"/>
      <c r="G26" s="135"/>
      <c r="H26" s="136"/>
      <c r="I26" s="137"/>
      <c r="J26" s="134"/>
      <c r="K26" s="135"/>
      <c r="L26" s="136"/>
      <c r="M26" s="137"/>
      <c r="O26" s="119" t="s">
        <v>78</v>
      </c>
      <c r="P26" s="356">
        <f>B26/('Section I'!$C$33+'Section I'!$G$33)</f>
        <v>0</v>
      </c>
      <c r="Q26" s="356">
        <f>D26/('Section I'!$C$34+'Section I'!$G$34)</f>
        <v>0</v>
      </c>
      <c r="R26" s="356">
        <f>F26/('Section I'!$C$35+'Section I'!$G$35)</f>
        <v>0</v>
      </c>
      <c r="S26" s="356">
        <f>H26/('Section I'!$C$36+'Section I'!$G$36)</f>
        <v>0</v>
      </c>
      <c r="T26" s="357" t="e">
        <f>L26/('Section I'!$C$38+'Section I'!$G$38)</f>
        <v>#DIV/0!</v>
      </c>
    </row>
    <row r="27" spans="1:20" ht="14.25" thickBot="1">
      <c r="A27" s="121" t="s">
        <v>79</v>
      </c>
      <c r="B27" s="338">
        <f aca="true" t="shared" si="1" ref="B27:L27">SUM(B17:B26)</f>
        <v>2711751</v>
      </c>
      <c r="C27" s="339">
        <f>MAX(C17:C26)</f>
        <v>135</v>
      </c>
      <c r="D27" s="340">
        <f t="shared" si="1"/>
        <v>1127776</v>
      </c>
      <c r="E27" s="339">
        <f>MAX(E17:E26)</f>
        <v>73</v>
      </c>
      <c r="F27" s="338">
        <f t="shared" si="1"/>
        <v>516247</v>
      </c>
      <c r="G27" s="339">
        <f>MAX(G17:G26)</f>
        <v>37</v>
      </c>
      <c r="H27" s="340">
        <f t="shared" si="1"/>
        <v>301505</v>
      </c>
      <c r="I27" s="339">
        <f>MAX(I17:I26)</f>
        <v>30</v>
      </c>
      <c r="J27" s="338">
        <f t="shared" si="1"/>
        <v>0</v>
      </c>
      <c r="K27" s="339">
        <f>MAX(K17:K26)</f>
        <v>0</v>
      </c>
      <c r="L27" s="340">
        <f t="shared" si="1"/>
        <v>0</v>
      </c>
      <c r="M27" s="339">
        <f>MAX(M17:M26)</f>
        <v>0</v>
      </c>
      <c r="O27" s="122" t="s">
        <v>79</v>
      </c>
      <c r="P27" s="358">
        <f>B27/('Section I'!$C$33+'Section I'!$G$33)</f>
        <v>0.2095522565216958</v>
      </c>
      <c r="Q27" s="358">
        <f>D27/('Section I'!$C$34+'Section I'!$G$34)</f>
        <v>0.22775632825882458</v>
      </c>
      <c r="R27" s="358">
        <f>F27/('Section I'!$C$35+'Section I'!$G$35)</f>
        <v>0.23181702043010222</v>
      </c>
      <c r="S27" s="358">
        <f>H27/('Section I'!$C$36+'Section I'!$G$36)</f>
        <v>0.2298179018697644</v>
      </c>
      <c r="T27" s="359" t="e">
        <f>L27/('Section I'!$C$38+'Section I'!$G$38)</f>
        <v>#DIV/0!</v>
      </c>
    </row>
    <row r="28" spans="1:20" ht="16.5" customHeight="1" thickBot="1" thickTop="1">
      <c r="A28" s="123" t="s">
        <v>80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O28" s="112"/>
      <c r="P28" s="362" t="s">
        <v>58</v>
      </c>
      <c r="Q28" s="362" t="s">
        <v>59</v>
      </c>
      <c r="R28" s="362" t="s">
        <v>60</v>
      </c>
      <c r="S28" s="362" t="s">
        <v>61</v>
      </c>
      <c r="T28" s="363" t="s">
        <v>63</v>
      </c>
    </row>
    <row r="29" spans="1:20" ht="13.5">
      <c r="A29" s="124" t="s">
        <v>81</v>
      </c>
      <c r="B29" s="341">
        <f>(B5+(B17*'Section I'!$I$49))</f>
        <v>2247187.184</v>
      </c>
      <c r="C29" s="342">
        <f aca="true" t="shared" si="2" ref="C29:C38">C17+C5</f>
        <v>290</v>
      </c>
      <c r="D29" s="343">
        <f>(D5+(D17*'Section I'!$I$49))</f>
        <v>1238154.814</v>
      </c>
      <c r="E29" s="344">
        <f aca="true" t="shared" si="3" ref="E29:E38">E17+E5</f>
        <v>226</v>
      </c>
      <c r="F29" s="341">
        <f>(F5+(F17*'Section I'!$I$49))</f>
        <v>743447.246</v>
      </c>
      <c r="G29" s="342">
        <f aca="true" t="shared" si="4" ref="G29:G38">G17+G5</f>
        <v>164</v>
      </c>
      <c r="H29" s="343">
        <f>(H5+(H17*'Section I'!$I$49))</f>
        <v>300377.35</v>
      </c>
      <c r="I29" s="344">
        <f aca="true" t="shared" si="5" ref="I29:I38">I17+I5</f>
        <v>93</v>
      </c>
      <c r="J29" s="341">
        <f>(J5+(J17*'Section I'!$I$49))</f>
        <v>36447</v>
      </c>
      <c r="K29" s="342">
        <f aca="true" t="shared" si="6" ref="K29:K38">K17+K5</f>
        <v>17</v>
      </c>
      <c r="L29" s="343">
        <f>(L5+(L17*'Section I'!$I$49))</f>
        <v>0</v>
      </c>
      <c r="M29" s="344">
        <f aca="true" t="shared" si="7" ref="M29:M38">M17+M5</f>
        <v>0</v>
      </c>
      <c r="O29" s="119" t="s">
        <v>69</v>
      </c>
      <c r="P29" s="356">
        <f>B29/('Section I'!$C$41+'Section I'!$G$41)</f>
        <v>0.09625768941891283</v>
      </c>
      <c r="Q29" s="356">
        <f>D29/('Section I'!$C$42+'Section I'!$G$42)</f>
        <v>0.09015411219179166</v>
      </c>
      <c r="R29" s="356">
        <f>F29/('Section I'!$C$43+'Section I'!$G$43)</f>
        <v>0.08548538061757073</v>
      </c>
      <c r="S29" s="356">
        <f>H29/('Section I'!$C$44+'Section I'!$G$44)</f>
        <v>0.08626704719008793</v>
      </c>
      <c r="T29" s="357" t="e">
        <f>L29/('Section I'!$C$46+'Section I'!$G$46)</f>
        <v>#DIV/0!</v>
      </c>
    </row>
    <row r="30" spans="1:20" ht="13.5">
      <c r="A30" s="117" t="s">
        <v>82</v>
      </c>
      <c r="B30" s="345">
        <f>B18+B6</f>
        <v>1020272</v>
      </c>
      <c r="C30" s="346">
        <f t="shared" si="2"/>
        <v>277</v>
      </c>
      <c r="D30" s="347">
        <f>D18+D6</f>
        <v>801841</v>
      </c>
      <c r="E30" s="348">
        <f t="shared" si="3"/>
        <v>217</v>
      </c>
      <c r="F30" s="345">
        <f>F18+F6</f>
        <v>513609</v>
      </c>
      <c r="G30" s="346">
        <f t="shared" si="4"/>
        <v>155</v>
      </c>
      <c r="H30" s="347">
        <f>H18+H6</f>
        <v>191667</v>
      </c>
      <c r="I30" s="348">
        <f t="shared" si="5"/>
        <v>70</v>
      </c>
      <c r="J30" s="345">
        <f>J18+J6</f>
        <v>35606</v>
      </c>
      <c r="K30" s="346">
        <f t="shared" si="6"/>
        <v>13</v>
      </c>
      <c r="L30" s="347">
        <f>L18+L6</f>
        <v>0</v>
      </c>
      <c r="M30" s="348">
        <f t="shared" si="7"/>
        <v>0</v>
      </c>
      <c r="O30" s="119" t="s">
        <v>70</v>
      </c>
      <c r="P30" s="356">
        <f>B30/('Section I'!$C$41+'Section I'!$G$41)</f>
        <v>0.043703090689579616</v>
      </c>
      <c r="Q30" s="356">
        <f>D30/('Section I'!$C$42+'Section I'!$G$42)</f>
        <v>0.058384672624612846</v>
      </c>
      <c r="R30" s="356">
        <f>F30/('Section I'!$C$43+'Section I'!$G$43)</f>
        <v>0.05905739928399692</v>
      </c>
      <c r="S30" s="356">
        <f>H30/('Section I'!$C$44+'Section I'!$G$44)</f>
        <v>0.055045915192282587</v>
      </c>
      <c r="T30" s="357" t="e">
        <f>L30/('Section I'!$C$46+'Section I'!$G$46)</f>
        <v>#DIV/0!</v>
      </c>
    </row>
    <row r="31" spans="1:20" ht="13.5">
      <c r="A31" s="117" t="s">
        <v>83</v>
      </c>
      <c r="B31" s="349">
        <f>B19+B7</f>
        <v>12213</v>
      </c>
      <c r="C31" s="350">
        <f t="shared" si="2"/>
        <v>290</v>
      </c>
      <c r="D31" s="351">
        <f>D19+D7</f>
        <v>9525</v>
      </c>
      <c r="E31" s="352">
        <f t="shared" si="3"/>
        <v>226</v>
      </c>
      <c r="F31" s="349">
        <f>F19+F7</f>
        <v>6892</v>
      </c>
      <c r="G31" s="350">
        <f t="shared" si="4"/>
        <v>164</v>
      </c>
      <c r="H31" s="351">
        <f>H19+H7</f>
        <v>3910</v>
      </c>
      <c r="I31" s="352">
        <f t="shared" si="5"/>
        <v>93</v>
      </c>
      <c r="J31" s="349">
        <f>J19+J7</f>
        <v>685</v>
      </c>
      <c r="K31" s="350">
        <f t="shared" si="6"/>
        <v>17</v>
      </c>
      <c r="L31" s="351">
        <f>L19+L7</f>
        <v>0</v>
      </c>
      <c r="M31" s="352">
        <f t="shared" si="7"/>
        <v>0</v>
      </c>
      <c r="O31" s="119" t="s">
        <v>71</v>
      </c>
      <c r="P31" s="356">
        <f>B31/('Section I'!$C$41+'Section I'!$G$41)</f>
        <v>0.0005231407375600191</v>
      </c>
      <c r="Q31" s="356">
        <f>D31/('Section I'!$C$42+'Section I'!$G$42)</f>
        <v>0.000693546484589136</v>
      </c>
      <c r="R31" s="356">
        <f>F31/('Section I'!$C$43+'Section I'!$G$43)</f>
        <v>0.0007924775380986446</v>
      </c>
      <c r="S31" s="356">
        <f>H31/('Section I'!$C$44+'Section I'!$G$44)</f>
        <v>0.001122934716992622</v>
      </c>
      <c r="T31" s="357" t="e">
        <f>L31/('Section I'!$C$46+'Section I'!$G$46)</f>
        <v>#DIV/0!</v>
      </c>
    </row>
    <row r="32" spans="1:20" ht="13.5">
      <c r="A32" s="117" t="s">
        <v>84</v>
      </c>
      <c r="B32" s="345">
        <f>B20+B8</f>
        <v>52347</v>
      </c>
      <c r="C32" s="346">
        <f t="shared" si="2"/>
        <v>45</v>
      </c>
      <c r="D32" s="353">
        <f>D20+D8</f>
        <v>21794</v>
      </c>
      <c r="E32" s="348">
        <f t="shared" si="3"/>
        <v>18</v>
      </c>
      <c r="F32" s="345">
        <f>F20+F8</f>
        <v>6756</v>
      </c>
      <c r="G32" s="346">
        <f t="shared" si="4"/>
        <v>7</v>
      </c>
      <c r="H32" s="353">
        <f>H20+H8</f>
        <v>27746</v>
      </c>
      <c r="I32" s="348">
        <f t="shared" si="5"/>
        <v>16</v>
      </c>
      <c r="J32" s="345">
        <f>J20+J8</f>
        <v>5458</v>
      </c>
      <c r="K32" s="346">
        <f t="shared" si="6"/>
        <v>5</v>
      </c>
      <c r="L32" s="353">
        <f>L20+L8</f>
        <v>0</v>
      </c>
      <c r="M32" s="348">
        <f t="shared" si="7"/>
        <v>0</v>
      </c>
      <c r="O32" s="119" t="s">
        <v>72</v>
      </c>
      <c r="P32" s="356">
        <f>B32/('Section I'!$C$41+'Section I'!$G$41)</f>
        <v>0.002242270383120799</v>
      </c>
      <c r="Q32" s="356">
        <f>D32/('Section I'!$C$42+'Section I'!$G$42)</f>
        <v>0.0015868926073633208</v>
      </c>
      <c r="R32" s="356">
        <f>F32/('Section I'!$C$43+'Section I'!$G$43)</f>
        <v>0.0007768395599817822</v>
      </c>
      <c r="S32" s="356">
        <f>H32/('Section I'!$C$44+'Section I'!$G$44)</f>
        <v>0.007968528556950714</v>
      </c>
      <c r="T32" s="357" t="e">
        <f>L32/('Section I'!$C$46+'Section I'!$G$46)</f>
        <v>#DIV/0!</v>
      </c>
    </row>
    <row r="33" spans="1:20" ht="13.5">
      <c r="A33" s="117" t="s">
        <v>85</v>
      </c>
      <c r="B33" s="349">
        <f>B21+B9</f>
        <v>47585</v>
      </c>
      <c r="C33" s="350">
        <f t="shared" si="2"/>
        <v>203</v>
      </c>
      <c r="D33" s="351">
        <f>D21+D9</f>
        <v>39269</v>
      </c>
      <c r="E33" s="352">
        <f t="shared" si="3"/>
        <v>160</v>
      </c>
      <c r="F33" s="349">
        <f>F21+F9</f>
        <v>28152</v>
      </c>
      <c r="G33" s="350">
        <f t="shared" si="4"/>
        <v>130</v>
      </c>
      <c r="H33" s="351">
        <f>H21+H9</f>
        <v>10242</v>
      </c>
      <c r="I33" s="352">
        <f t="shared" si="5"/>
        <v>58</v>
      </c>
      <c r="J33" s="349">
        <f>J21+J9</f>
        <v>2138</v>
      </c>
      <c r="K33" s="350">
        <f t="shared" si="6"/>
        <v>12</v>
      </c>
      <c r="L33" s="351">
        <f>L21+L9</f>
        <v>0</v>
      </c>
      <c r="M33" s="352">
        <f t="shared" si="7"/>
        <v>0</v>
      </c>
      <c r="O33" s="119" t="s">
        <v>73</v>
      </c>
      <c r="P33" s="356">
        <f>B33/('Section I'!$C$41+'Section I'!$G$41)</f>
        <v>0.002038291328649268</v>
      </c>
      <c r="Q33" s="356">
        <f>D33/('Section I'!$C$42+'Section I'!$G$42)</f>
        <v>0.002859304661767011</v>
      </c>
      <c r="R33" s="356">
        <f>F33/('Section I'!$C$43+'Section I'!$G$43)</f>
        <v>0.003237061470190517</v>
      </c>
      <c r="S33" s="356">
        <f>H33/('Section I'!$C$44+'Section I'!$G$44)</f>
        <v>0.0029414571282451243</v>
      </c>
      <c r="T33" s="357" t="e">
        <f>L33/('Section I'!$C$46+'Section I'!$G$46)</f>
        <v>#DIV/0!</v>
      </c>
    </row>
    <row r="34" spans="1:20" ht="13.5">
      <c r="A34" s="117" t="s">
        <v>86</v>
      </c>
      <c r="B34" s="345">
        <f>(B10+(B22*'Section I'!$I$49))</f>
        <v>1589933.078</v>
      </c>
      <c r="C34" s="346">
        <f t="shared" si="2"/>
        <v>290</v>
      </c>
      <c r="D34" s="347">
        <f>(D10+(D22*'Section I'!$I$49))</f>
        <v>1047489.5959999999</v>
      </c>
      <c r="E34" s="348">
        <f t="shared" si="3"/>
        <v>226</v>
      </c>
      <c r="F34" s="345">
        <f>(F10+(F22*'Section I'!$I$49))</f>
        <v>659966.166</v>
      </c>
      <c r="G34" s="346">
        <f t="shared" si="4"/>
        <v>164</v>
      </c>
      <c r="H34" s="347">
        <f>(H10+(H22*'Section I'!$I$49))</f>
        <v>261129.272</v>
      </c>
      <c r="I34" s="348">
        <f t="shared" si="5"/>
        <v>93</v>
      </c>
      <c r="J34" s="345">
        <f>(J10+(J22*'Section I'!$I$49))</f>
        <v>32045</v>
      </c>
      <c r="K34" s="346">
        <f t="shared" si="6"/>
        <v>18</v>
      </c>
      <c r="L34" s="347">
        <f>(L10+(L22*'Section I'!$I$49))</f>
        <v>0</v>
      </c>
      <c r="M34" s="348">
        <f t="shared" si="7"/>
        <v>0</v>
      </c>
      <c r="O34" s="119" t="s">
        <v>74</v>
      </c>
      <c r="P34" s="356">
        <f>B34/('Section I'!$C$41+'Section I'!$G$41)</f>
        <v>0.06810437755637365</v>
      </c>
      <c r="Q34" s="356">
        <f>D34/('Section I'!$C$42+'Section I'!$G$42)</f>
        <v>0.07627115243564243</v>
      </c>
      <c r="R34" s="356">
        <f>F34/('Section I'!$C$43+'Section I'!$G$43)</f>
        <v>0.07588629751307042</v>
      </c>
      <c r="S34" s="356">
        <f>H34/('Section I'!$C$44+'Section I'!$G$44)</f>
        <v>0.07499517267309705</v>
      </c>
      <c r="T34" s="357" t="e">
        <f>L34/('Section I'!$C$46+'Section I'!$G$46)</f>
        <v>#DIV/0!</v>
      </c>
    </row>
    <row r="35" spans="1:20" ht="13.5">
      <c r="A35" s="117" t="s">
        <v>87</v>
      </c>
      <c r="B35" s="345">
        <f>B23+B11</f>
        <v>42093</v>
      </c>
      <c r="C35" s="346">
        <f t="shared" si="2"/>
        <v>290</v>
      </c>
      <c r="D35" s="347">
        <f>D23+D11</f>
        <v>23606</v>
      </c>
      <c r="E35" s="348">
        <f t="shared" si="3"/>
        <v>226</v>
      </c>
      <c r="F35" s="345">
        <f>F23+F11</f>
        <v>14845</v>
      </c>
      <c r="G35" s="346">
        <f t="shared" si="4"/>
        <v>164</v>
      </c>
      <c r="H35" s="347">
        <f>H23+H11</f>
        <v>6095</v>
      </c>
      <c r="I35" s="348">
        <f t="shared" si="5"/>
        <v>93</v>
      </c>
      <c r="J35" s="345">
        <f>J23+J11</f>
        <v>725</v>
      </c>
      <c r="K35" s="346">
        <f t="shared" si="6"/>
        <v>18</v>
      </c>
      <c r="L35" s="347">
        <f>L23+L11</f>
        <v>0</v>
      </c>
      <c r="M35" s="348">
        <f t="shared" si="7"/>
        <v>0</v>
      </c>
      <c r="O35" s="119" t="s">
        <v>75</v>
      </c>
      <c r="P35" s="356">
        <f>B35/('Section I'!$C$41+'Section I'!$G$41)</f>
        <v>0.0018030429105145244</v>
      </c>
      <c r="Q35" s="356">
        <f>D35/('Section I'!$C$42+'Section I'!$G$42)</f>
        <v>0.001718830269313506</v>
      </c>
      <c r="R35" s="356">
        <f>F35/('Section I'!$C$43+'Section I'!$G$43)</f>
        <v>0.0017069543025354584</v>
      </c>
      <c r="S35" s="356">
        <f>H35/('Section I'!$C$44+'Section I'!$G$44)</f>
        <v>0.0017504570588414404</v>
      </c>
      <c r="T35" s="357" t="e">
        <f>L35/('Section I'!$C$46+'Section I'!$G$46)</f>
        <v>#DIV/0!</v>
      </c>
    </row>
    <row r="36" spans="1:20" ht="13.5">
      <c r="A36" s="117" t="s">
        <v>88</v>
      </c>
      <c r="B36" s="349">
        <f>(B12+(B24*'Section I'!$I$49))</f>
        <v>39715.34</v>
      </c>
      <c r="C36" s="350">
        <f t="shared" si="2"/>
        <v>290</v>
      </c>
      <c r="D36" s="351">
        <f>(D12+(D24*'Section I'!$I$49))</f>
        <v>32701.648</v>
      </c>
      <c r="E36" s="352">
        <f t="shared" si="3"/>
        <v>226</v>
      </c>
      <c r="F36" s="349">
        <f>(F12+(F24*'Section I'!$I$49))</f>
        <v>22919.054</v>
      </c>
      <c r="G36" s="350">
        <f t="shared" si="4"/>
        <v>164</v>
      </c>
      <c r="H36" s="351">
        <f>(H12+(H24*'Section I'!$I$49))</f>
        <v>10353.65</v>
      </c>
      <c r="I36" s="352">
        <f t="shared" si="5"/>
        <v>93</v>
      </c>
      <c r="J36" s="349">
        <f>(J12+(J24*'Section I'!$I$49))</f>
        <v>1164</v>
      </c>
      <c r="K36" s="350">
        <f t="shared" si="6"/>
        <v>17</v>
      </c>
      <c r="L36" s="351">
        <f>(L12+(L24*'Section I'!$I$49))</f>
        <v>0</v>
      </c>
      <c r="M36" s="352">
        <f t="shared" si="7"/>
        <v>0</v>
      </c>
      <c r="O36" s="119" t="s">
        <v>76</v>
      </c>
      <c r="P36" s="356">
        <f>B36/('Section I'!$C$41+'Section I'!$G$41)</f>
        <v>0.001701196451326204</v>
      </c>
      <c r="Q36" s="356">
        <f>D36/('Section I'!$C$42+'Section I'!$G$42)</f>
        <v>0.0023811142268421364</v>
      </c>
      <c r="R36" s="356">
        <f>F36/('Section I'!$C$43+'Section I'!$G$43)</f>
        <v>0.0026353504772881446</v>
      </c>
      <c r="S36" s="356">
        <f>H36/('Section I'!$C$44+'Section I'!$G$44)</f>
        <v>0.0029735225147290694</v>
      </c>
      <c r="T36" s="357" t="e">
        <f>L36/('Section I'!$C$46+'Section I'!$G$46)</f>
        <v>#DIV/0!</v>
      </c>
    </row>
    <row r="37" spans="1:20" ht="13.5">
      <c r="A37" s="117" t="s">
        <v>89</v>
      </c>
      <c r="B37" s="345">
        <f>(B13+(B25*'Section I'!$I$49))</f>
        <v>0</v>
      </c>
      <c r="C37" s="346">
        <f t="shared" si="2"/>
        <v>0</v>
      </c>
      <c r="D37" s="347">
        <f>(D13+(D25*'Section I'!$I$49))</f>
        <v>0</v>
      </c>
      <c r="E37" s="348">
        <f t="shared" si="3"/>
        <v>0</v>
      </c>
      <c r="F37" s="345">
        <f>(F13+(F25*'Section I'!$I$49))</f>
        <v>0</v>
      </c>
      <c r="G37" s="346">
        <f t="shared" si="4"/>
        <v>0</v>
      </c>
      <c r="H37" s="347">
        <f>(H13+(H25*'Section I'!$I$49))</f>
        <v>0</v>
      </c>
      <c r="I37" s="348">
        <f t="shared" si="5"/>
        <v>0</v>
      </c>
      <c r="J37" s="345">
        <f>(J13+(J25*'Section I'!$I$49))</f>
        <v>0</v>
      </c>
      <c r="K37" s="346">
        <f t="shared" si="6"/>
        <v>0</v>
      </c>
      <c r="L37" s="347">
        <f>(L13+(L25*'Section I'!$I$49))</f>
        <v>0</v>
      </c>
      <c r="M37" s="348">
        <f t="shared" si="7"/>
        <v>0</v>
      </c>
      <c r="O37" s="119" t="s">
        <v>77</v>
      </c>
      <c r="P37" s="356">
        <f>B37/('Section I'!$C$41+'Section I'!$G$41)</f>
        <v>0</v>
      </c>
      <c r="Q37" s="356">
        <f>D37/('Section I'!$C$42+'Section I'!$G$42)</f>
        <v>0</v>
      </c>
      <c r="R37" s="356">
        <f>F37/('Section I'!$C$43+'Section I'!$G$43)</f>
        <v>0</v>
      </c>
      <c r="S37" s="356">
        <f>H37/('Section I'!$C$44+'Section I'!$G$44)</f>
        <v>0</v>
      </c>
      <c r="T37" s="357" t="e">
        <f>L37/('Section I'!$C$46+'Section I'!$G$46)</f>
        <v>#DIV/0!</v>
      </c>
    </row>
    <row r="38" spans="1:20" ht="13.5">
      <c r="A38" s="120" t="s">
        <v>90</v>
      </c>
      <c r="B38" s="345">
        <f>B26+B14</f>
        <v>0</v>
      </c>
      <c r="C38" s="354">
        <f t="shared" si="2"/>
        <v>0</v>
      </c>
      <c r="D38" s="353">
        <f>D26+D14</f>
        <v>0</v>
      </c>
      <c r="E38" s="355">
        <f t="shared" si="3"/>
        <v>0</v>
      </c>
      <c r="F38" s="345">
        <f>F26+F14</f>
        <v>0</v>
      </c>
      <c r="G38" s="354">
        <f t="shared" si="4"/>
        <v>0</v>
      </c>
      <c r="H38" s="353">
        <f>H26+H14</f>
        <v>0</v>
      </c>
      <c r="I38" s="355">
        <f t="shared" si="5"/>
        <v>0</v>
      </c>
      <c r="J38" s="345">
        <f>J26+J14</f>
        <v>0</v>
      </c>
      <c r="K38" s="354">
        <f t="shared" si="6"/>
        <v>0</v>
      </c>
      <c r="L38" s="353">
        <f>L26+L14</f>
        <v>0</v>
      </c>
      <c r="M38" s="355">
        <f t="shared" si="7"/>
        <v>0</v>
      </c>
      <c r="O38" s="119" t="s">
        <v>78</v>
      </c>
      <c r="P38" s="356">
        <f>B38/('Section I'!$C$41+'Section I'!$G$41)</f>
        <v>0</v>
      </c>
      <c r="Q38" s="356">
        <f>D38/('Section I'!$C$42+'Section I'!$G$42)</f>
        <v>0</v>
      </c>
      <c r="R38" s="356">
        <f>F38/('Section I'!$C$43+'Section I'!$G$43)</f>
        <v>0</v>
      </c>
      <c r="S38" s="356">
        <f>H38/('Section I'!$C$44+'Section I'!$G$44)</f>
        <v>0</v>
      </c>
      <c r="T38" s="357" t="e">
        <f>L38/('Section I'!$C$46+'Section I'!$G$46)</f>
        <v>#DIV/0!</v>
      </c>
    </row>
    <row r="39" spans="1:20" ht="14.25" thickBot="1">
      <c r="A39" s="121" t="s">
        <v>91</v>
      </c>
      <c r="B39" s="338">
        <f aca="true" t="shared" si="8" ref="B39:L39">SUM(B29:B38)</f>
        <v>5051345.602</v>
      </c>
      <c r="C39" s="339">
        <f>MAX(C29:C38)</f>
        <v>290</v>
      </c>
      <c r="D39" s="340">
        <f t="shared" si="8"/>
        <v>3214381.058</v>
      </c>
      <c r="E39" s="339">
        <f>MAX(E29:E38)</f>
        <v>226</v>
      </c>
      <c r="F39" s="338">
        <f t="shared" si="8"/>
        <v>1996586.466</v>
      </c>
      <c r="G39" s="339">
        <f>MAX(G29:G38)</f>
        <v>164</v>
      </c>
      <c r="H39" s="340">
        <f t="shared" si="8"/>
        <v>811520.272</v>
      </c>
      <c r="I39" s="339">
        <f>MAX(I29:I38)</f>
        <v>93</v>
      </c>
      <c r="J39" s="338">
        <f t="shared" si="8"/>
        <v>114268</v>
      </c>
      <c r="K39" s="339">
        <f>MAX(K29:K38)</f>
        <v>18</v>
      </c>
      <c r="L39" s="340">
        <f t="shared" si="8"/>
        <v>0</v>
      </c>
      <c r="M39" s="339">
        <f>MAX(M29:M38)</f>
        <v>0</v>
      </c>
      <c r="O39" s="122" t="s">
        <v>79</v>
      </c>
      <c r="P39" s="358">
        <f>B39/('Section I'!$C$41+'Section I'!$G$41)</f>
        <v>0.21637309947603692</v>
      </c>
      <c r="Q39" s="358">
        <f>D39/('Section I'!$C$42+'Section I'!$G$42)</f>
        <v>0.23404962550192207</v>
      </c>
      <c r="R39" s="358">
        <f>F39/('Section I'!$C$43+'Section I'!$G$43)</f>
        <v>0.22957776076273262</v>
      </c>
      <c r="S39" s="358">
        <f>H39/('Section I'!$C$44+'Section I'!$G$44)</f>
        <v>0.23306503503122653</v>
      </c>
      <c r="T39" s="359" t="e">
        <f>L39/('Section I'!$C$46+'Section I'!$G$46)</f>
        <v>#DIV/0!</v>
      </c>
    </row>
    <row r="40" s="125" customFormat="1" ht="16.5" customHeight="1">
      <c r="A40" s="125" t="s">
        <v>92</v>
      </c>
    </row>
    <row r="41" s="125" customFormat="1" ht="12">
      <c r="A41" s="125" t="s">
        <v>93</v>
      </c>
    </row>
    <row r="42" s="125" customFormat="1" ht="12">
      <c r="A42" s="227" t="s">
        <v>94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2.28125" style="95" customWidth="1"/>
    <col min="2" max="2" width="26.421875" style="95" customWidth="1"/>
    <col min="3" max="4" width="21.421875" style="95" customWidth="1"/>
    <col min="5" max="5" width="17.7109375" style="95" customWidth="1"/>
    <col min="6" max="6" width="2.7109375" style="95" customWidth="1"/>
    <col min="7" max="16384" width="9.140625" style="95" customWidth="1"/>
  </cols>
  <sheetData>
    <row r="1" spans="1:5" ht="17.25" thickBot="1" thickTop="1">
      <c r="A1" s="93" t="s">
        <v>95</v>
      </c>
      <c r="B1" s="93"/>
      <c r="C1" s="93"/>
      <c r="D1" s="93"/>
      <c r="E1" s="93"/>
    </row>
    <row r="2" spans="1:6" ht="18" customHeight="1" thickTop="1">
      <c r="A2" s="204" t="s">
        <v>96</v>
      </c>
      <c r="B2" s="158"/>
      <c r="C2" s="158"/>
      <c r="D2" s="158"/>
      <c r="E2" s="158"/>
      <c r="F2" s="229"/>
    </row>
    <row r="3" spans="1:6" ht="18" customHeight="1">
      <c r="A3" s="205" t="s">
        <v>97</v>
      </c>
      <c r="B3" s="203"/>
      <c r="C3" s="203"/>
      <c r="D3" s="203"/>
      <c r="E3" s="203"/>
      <c r="F3" s="230"/>
    </row>
    <row r="4" spans="1:6" ht="18" customHeight="1">
      <c r="A4" s="228" t="s">
        <v>98</v>
      </c>
      <c r="B4" s="203"/>
      <c r="C4" s="203"/>
      <c r="D4" s="203"/>
      <c r="E4" s="203"/>
      <c r="F4" s="230"/>
    </row>
    <row r="5" spans="1:6" ht="18" customHeight="1" thickBot="1">
      <c r="A5" s="154" t="s">
        <v>99</v>
      </c>
      <c r="B5" s="155"/>
      <c r="C5" s="155"/>
      <c r="D5" s="155"/>
      <c r="E5" s="155"/>
      <c r="F5" s="231"/>
    </row>
    <row r="6" spans="1:5" ht="14.25" thickBot="1" thickTop="1">
      <c r="A6" s="143" t="s">
        <v>100</v>
      </c>
      <c r="B6" s="144"/>
      <c r="C6" s="144"/>
      <c r="D6" s="144"/>
      <c r="E6" s="145"/>
    </row>
    <row r="7" spans="1:5" ht="12.75">
      <c r="A7" s="146"/>
      <c r="B7" s="147" t="s">
        <v>101</v>
      </c>
      <c r="C7" s="148" t="s">
        <v>102</v>
      </c>
      <c r="D7" s="148"/>
      <c r="E7" s="146" t="s">
        <v>103</v>
      </c>
    </row>
    <row r="8" spans="1:5" ht="13.5" customHeight="1" thickBot="1">
      <c r="A8" s="149" t="s">
        <v>36</v>
      </c>
      <c r="B8" s="150" t="s">
        <v>28</v>
      </c>
      <c r="C8" s="151" t="s">
        <v>104</v>
      </c>
      <c r="D8" s="151" t="s">
        <v>105</v>
      </c>
      <c r="E8" s="149" t="s">
        <v>31</v>
      </c>
    </row>
    <row r="9" spans="1:5" ht="13.5">
      <c r="A9" s="115" t="s">
        <v>46</v>
      </c>
      <c r="B9" s="156">
        <v>139</v>
      </c>
      <c r="C9" s="128">
        <v>11487671</v>
      </c>
      <c r="D9" s="128">
        <v>11221753</v>
      </c>
      <c r="E9" s="364">
        <f aca="true" t="shared" si="0" ref="E9:E15">((C9-D9)/D9)</f>
        <v>0.02369665416802526</v>
      </c>
    </row>
    <row r="10" spans="1:5" ht="13.5">
      <c r="A10" s="117" t="s">
        <v>47</v>
      </c>
      <c r="B10" s="157">
        <v>135</v>
      </c>
      <c r="C10" s="132">
        <v>8627715</v>
      </c>
      <c r="D10" s="132">
        <v>8313402</v>
      </c>
      <c r="E10" s="365">
        <f t="shared" si="0"/>
        <v>0.03780798763249991</v>
      </c>
    </row>
    <row r="11" spans="1:5" ht="13.5">
      <c r="A11" s="117" t="s">
        <v>48</v>
      </c>
      <c r="B11" s="156">
        <v>115</v>
      </c>
      <c r="C11" s="128">
        <v>6517273</v>
      </c>
      <c r="D11" s="128">
        <v>6257520</v>
      </c>
      <c r="E11" s="364">
        <f t="shared" si="0"/>
        <v>0.04151053452485969</v>
      </c>
    </row>
    <row r="12" spans="1:5" ht="13.5">
      <c r="A12" s="117" t="s">
        <v>49</v>
      </c>
      <c r="B12" s="157">
        <v>46</v>
      </c>
      <c r="C12" s="132">
        <v>1850277</v>
      </c>
      <c r="D12" s="132">
        <v>1783427</v>
      </c>
      <c r="E12" s="365">
        <f t="shared" si="0"/>
        <v>0.037484012521959126</v>
      </c>
    </row>
    <row r="13" spans="1:5" ht="13.5">
      <c r="A13" s="117" t="s">
        <v>50</v>
      </c>
      <c r="B13" s="156">
        <v>15</v>
      </c>
      <c r="C13" s="128">
        <v>349523</v>
      </c>
      <c r="D13" s="128">
        <v>346559</v>
      </c>
      <c r="E13" s="364">
        <f t="shared" si="0"/>
        <v>0.00855265625766464</v>
      </c>
    </row>
    <row r="14" spans="1:5" ht="13.5">
      <c r="A14" s="117" t="s">
        <v>51</v>
      </c>
      <c r="B14" s="157">
        <v>0</v>
      </c>
      <c r="C14" s="132">
        <v>0</v>
      </c>
      <c r="D14" s="132">
        <v>0</v>
      </c>
      <c r="E14" s="365" t="e">
        <f t="shared" si="0"/>
        <v>#DIV/0!</v>
      </c>
    </row>
    <row r="15" spans="1:5" ht="14.25" thickBot="1">
      <c r="A15" s="121" t="s">
        <v>52</v>
      </c>
      <c r="B15" s="367">
        <f>SUM(B9:B14)</f>
        <v>450</v>
      </c>
      <c r="C15" s="340">
        <f>SUM(C9:C14)</f>
        <v>28832459</v>
      </c>
      <c r="D15" s="340">
        <f>SUM(D9:D14)</f>
        <v>27922661</v>
      </c>
      <c r="E15" s="366">
        <f t="shared" si="0"/>
        <v>0.0325827828515341</v>
      </c>
    </row>
    <row r="16" spans="1:5" ht="13.5" thickBot="1">
      <c r="A16" s="152" t="s">
        <v>106</v>
      </c>
      <c r="B16" s="153"/>
      <c r="C16" s="153"/>
      <c r="D16" s="153"/>
      <c r="E16" s="153"/>
    </row>
    <row r="17" spans="1:5" ht="12.75">
      <c r="A17" s="146"/>
      <c r="B17" s="147" t="s">
        <v>101</v>
      </c>
      <c r="C17" s="148" t="s">
        <v>102</v>
      </c>
      <c r="D17" s="148"/>
      <c r="E17" s="146" t="s">
        <v>103</v>
      </c>
    </row>
    <row r="18" spans="1:5" ht="13.5" customHeight="1" thickBot="1">
      <c r="A18" s="149" t="s">
        <v>36</v>
      </c>
      <c r="B18" s="150" t="s">
        <v>28</v>
      </c>
      <c r="C18" s="151" t="s">
        <v>104</v>
      </c>
      <c r="D18" s="151" t="s">
        <v>105</v>
      </c>
      <c r="E18" s="149" t="s">
        <v>31</v>
      </c>
    </row>
    <row r="19" spans="1:5" ht="13.5">
      <c r="A19" s="115" t="s">
        <v>46</v>
      </c>
      <c r="B19" s="156">
        <v>120</v>
      </c>
      <c r="C19" s="128">
        <v>11633270</v>
      </c>
      <c r="D19" s="128">
        <v>11174200</v>
      </c>
      <c r="E19" s="364">
        <f aca="true" t="shared" si="1" ref="E19:E25">((C19-D19)/D19)</f>
        <v>0.04108303055252278</v>
      </c>
    </row>
    <row r="20" spans="1:5" ht="13.5">
      <c r="A20" s="117" t="s">
        <v>47</v>
      </c>
      <c r="B20" s="157">
        <v>64</v>
      </c>
      <c r="C20" s="132">
        <v>4397729</v>
      </c>
      <c r="D20" s="132">
        <v>4212710</v>
      </c>
      <c r="E20" s="365">
        <f t="shared" si="1"/>
        <v>0.04391923488680683</v>
      </c>
    </row>
    <row r="21" spans="1:5" ht="13.5">
      <c r="A21" s="117" t="s">
        <v>48</v>
      </c>
      <c r="B21" s="156">
        <v>36</v>
      </c>
      <c r="C21" s="128">
        <v>2195414</v>
      </c>
      <c r="D21" s="128">
        <v>2099231</v>
      </c>
      <c r="E21" s="364">
        <f t="shared" si="1"/>
        <v>0.04581820676238108</v>
      </c>
    </row>
    <row r="22" spans="1:5" ht="13.5">
      <c r="A22" s="117" t="s">
        <v>49</v>
      </c>
      <c r="B22" s="157">
        <v>26</v>
      </c>
      <c r="C22" s="132">
        <v>1161767</v>
      </c>
      <c r="D22" s="132">
        <v>1133250</v>
      </c>
      <c r="E22" s="365">
        <f t="shared" si="1"/>
        <v>0.02516390911096404</v>
      </c>
    </row>
    <row r="23" spans="1:5" ht="13.5">
      <c r="A23" s="117" t="s">
        <v>50</v>
      </c>
      <c r="B23" s="156">
        <v>0</v>
      </c>
      <c r="C23" s="128">
        <v>0</v>
      </c>
      <c r="D23" s="128">
        <v>0</v>
      </c>
      <c r="E23" s="364" t="e">
        <f t="shared" si="1"/>
        <v>#DIV/0!</v>
      </c>
    </row>
    <row r="24" spans="1:5" ht="13.5">
      <c r="A24" s="117" t="s">
        <v>51</v>
      </c>
      <c r="B24" s="157">
        <v>0</v>
      </c>
      <c r="C24" s="132">
        <v>0</v>
      </c>
      <c r="D24" s="132">
        <v>0</v>
      </c>
      <c r="E24" s="365" t="e">
        <f t="shared" si="1"/>
        <v>#DIV/0!</v>
      </c>
    </row>
    <row r="25" spans="1:5" ht="14.25" thickBot="1">
      <c r="A25" s="121" t="s">
        <v>52</v>
      </c>
      <c r="B25" s="367">
        <f>SUM(B19:B24)</f>
        <v>246</v>
      </c>
      <c r="C25" s="340">
        <f>SUM(C19:C24)</f>
        <v>19388180</v>
      </c>
      <c r="D25" s="340">
        <f>SUM(D19:D24)</f>
        <v>18619391</v>
      </c>
      <c r="E25" s="366">
        <f t="shared" si="1"/>
        <v>0.04128969631713519</v>
      </c>
    </row>
    <row r="26" spans="1:5" ht="13.5" thickBot="1">
      <c r="A26" s="123" t="s">
        <v>107</v>
      </c>
      <c r="B26" s="123"/>
      <c r="C26" s="123"/>
      <c r="D26" s="123"/>
      <c r="E26" s="123"/>
    </row>
    <row r="27" spans="1:5" ht="12.75">
      <c r="A27" s="146"/>
      <c r="B27" s="147" t="s">
        <v>101</v>
      </c>
      <c r="C27" s="148" t="s">
        <v>102</v>
      </c>
      <c r="D27" s="148"/>
      <c r="E27" s="146" t="s">
        <v>103</v>
      </c>
    </row>
    <row r="28" spans="1:5" ht="13.5" customHeight="1" thickBot="1">
      <c r="A28" s="149" t="s">
        <v>36</v>
      </c>
      <c r="B28" s="150" t="s">
        <v>28</v>
      </c>
      <c r="C28" s="151" t="s">
        <v>104</v>
      </c>
      <c r="D28" s="151" t="s">
        <v>105</v>
      </c>
      <c r="E28" s="149" t="s">
        <v>31</v>
      </c>
    </row>
    <row r="29" spans="1:5" ht="13.5">
      <c r="A29" s="115" t="s">
        <v>46</v>
      </c>
      <c r="B29" s="368">
        <f aca="true" t="shared" si="2" ref="B29:B34">B9+B19</f>
        <v>259</v>
      </c>
      <c r="C29" s="369">
        <f>C9+(C19*'Section I'!$I$49)</f>
        <v>21003685.86</v>
      </c>
      <c r="D29" s="369">
        <f>D9+(D19*'Section I'!$I$49)</f>
        <v>20362248.6</v>
      </c>
      <c r="E29" s="370">
        <f aca="true" t="shared" si="3" ref="E29:E35">((C29-D29)/D29)</f>
        <v>0.03150129794604305</v>
      </c>
    </row>
    <row r="30" spans="1:5" ht="13.5">
      <c r="A30" s="117" t="s">
        <v>47</v>
      </c>
      <c r="B30" s="371">
        <f t="shared" si="2"/>
        <v>199</v>
      </c>
      <c r="C30" s="372">
        <f>C10+(C20*'Section I'!$I$49)</f>
        <v>12225057.322</v>
      </c>
      <c r="D30" s="372">
        <f>D10+(D20*'Section I'!$I$49)</f>
        <v>11759398.78</v>
      </c>
      <c r="E30" s="373">
        <f t="shared" si="3"/>
        <v>0.0395988392529028</v>
      </c>
    </row>
    <row r="31" spans="1:5" ht="13.5">
      <c r="A31" s="117" t="s">
        <v>48</v>
      </c>
      <c r="B31" s="368">
        <f t="shared" si="2"/>
        <v>151</v>
      </c>
      <c r="C31" s="369">
        <f>C11+(C21*'Section I'!$I$49)</f>
        <v>8313121.652</v>
      </c>
      <c r="D31" s="369">
        <f>D11+(D21*'Section I'!$I$49)</f>
        <v>7974690.958</v>
      </c>
      <c r="E31" s="370">
        <f t="shared" si="3"/>
        <v>0.042438095191700866</v>
      </c>
    </row>
    <row r="32" spans="1:5" ht="13.5">
      <c r="A32" s="117" t="s">
        <v>49</v>
      </c>
      <c r="B32" s="371">
        <f t="shared" si="2"/>
        <v>72</v>
      </c>
      <c r="C32" s="372">
        <f>C12+(C22*'Section I'!$I$49)</f>
        <v>2800602.406</v>
      </c>
      <c r="D32" s="372">
        <f>D12+(D22*'Section I'!$I$49)</f>
        <v>2710425.5</v>
      </c>
      <c r="E32" s="373">
        <f t="shared" si="3"/>
        <v>0.03327038725100541</v>
      </c>
    </row>
    <row r="33" spans="1:5" ht="13.5">
      <c r="A33" s="117" t="s">
        <v>50</v>
      </c>
      <c r="B33" s="368">
        <f t="shared" si="2"/>
        <v>15</v>
      </c>
      <c r="C33" s="369">
        <f>C13+(C23*'Section I'!$I$49)</f>
        <v>349523</v>
      </c>
      <c r="D33" s="369">
        <f>D13+(D23*'Section I'!$I$49)</f>
        <v>346559</v>
      </c>
      <c r="E33" s="370">
        <f t="shared" si="3"/>
        <v>0.00855265625766464</v>
      </c>
    </row>
    <row r="34" spans="1:5" ht="13.5">
      <c r="A34" s="117" t="s">
        <v>51</v>
      </c>
      <c r="B34" s="371">
        <f t="shared" si="2"/>
        <v>0</v>
      </c>
      <c r="C34" s="372">
        <f>C14+(C24*'Section I'!$I$49)</f>
        <v>0</v>
      </c>
      <c r="D34" s="372">
        <f>D14+(D24*'Section I'!$I$49)</f>
        <v>0</v>
      </c>
      <c r="E34" s="373" t="e">
        <f t="shared" si="3"/>
        <v>#DIV/0!</v>
      </c>
    </row>
    <row r="35" spans="1:5" ht="14.25" thickBot="1">
      <c r="A35" s="121" t="s">
        <v>52</v>
      </c>
      <c r="B35" s="367">
        <f>SUM(B29:B34)</f>
        <v>696</v>
      </c>
      <c r="C35" s="340">
        <f>SUM(C29:C34)</f>
        <v>44691990.24</v>
      </c>
      <c r="D35" s="340">
        <f>SUM(D29:D34)</f>
        <v>43153322.838</v>
      </c>
      <c r="E35" s="366">
        <f t="shared" si="3"/>
        <v>0.0356558267314952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E6" sqref="E6"/>
    </sheetView>
  </sheetViews>
  <sheetFormatPr defaultColWidth="9.140625" defaultRowHeight="12.75"/>
  <cols>
    <col min="1" max="1" width="6.00390625" style="160" customWidth="1"/>
    <col min="2" max="2" width="10.421875" style="160" customWidth="1"/>
    <col min="3" max="3" width="1.57421875" style="160" customWidth="1"/>
    <col min="4" max="4" width="8.00390625" style="160" customWidth="1"/>
    <col min="5" max="16" width="6.7109375" style="160" customWidth="1"/>
    <col min="17" max="17" width="9.8515625" style="160" bestFit="1" customWidth="1"/>
    <col min="18" max="29" width="5.140625" style="160" customWidth="1"/>
    <col min="30" max="16384" width="9.140625" style="160" customWidth="1"/>
  </cols>
  <sheetData>
    <row r="1" spans="1:16" ht="17.25" thickBot="1" thickTop="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59"/>
      <c r="M1" s="159"/>
      <c r="N1" s="159"/>
      <c r="O1" s="159"/>
      <c r="P1" s="159"/>
    </row>
    <row r="2" spans="1:16" ht="32.25" customHeight="1" thickBot="1" thickTop="1">
      <c r="A2" s="194" t="s">
        <v>109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ht="13.5" thickBot="1">
      <c r="A3" s="161" t="s">
        <v>110</v>
      </c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R3" s="160" t="s">
        <v>111</v>
      </c>
    </row>
    <row r="4" spans="1:29" ht="15.75">
      <c r="A4" s="163"/>
      <c r="B4" s="164" t="s">
        <v>112</v>
      </c>
      <c r="C4" s="164"/>
      <c r="D4" s="165"/>
      <c r="E4" s="166" t="s">
        <v>113</v>
      </c>
      <c r="F4" s="166"/>
      <c r="G4" s="166"/>
      <c r="H4" s="166"/>
      <c r="I4" s="166"/>
      <c r="J4" s="167"/>
      <c r="K4" s="166" t="s">
        <v>114</v>
      </c>
      <c r="L4" s="166"/>
      <c r="M4" s="166"/>
      <c r="N4" s="166"/>
      <c r="O4" s="166"/>
      <c r="P4" s="167"/>
      <c r="R4" s="166" t="s">
        <v>113</v>
      </c>
      <c r="S4" s="166"/>
      <c r="T4" s="166"/>
      <c r="U4" s="166"/>
      <c r="V4" s="166"/>
      <c r="W4" s="167"/>
      <c r="X4" s="166" t="s">
        <v>114</v>
      </c>
      <c r="Y4" s="166"/>
      <c r="Z4" s="166"/>
      <c r="AA4" s="166"/>
      <c r="AB4" s="166"/>
      <c r="AC4" s="167"/>
    </row>
    <row r="5" spans="1:29" ht="16.5" thickBot="1">
      <c r="A5" s="168"/>
      <c r="B5" s="169" t="s">
        <v>115</v>
      </c>
      <c r="C5" s="169"/>
      <c r="D5" s="170"/>
      <c r="E5" s="171" t="s">
        <v>116</v>
      </c>
      <c r="F5" s="172" t="s">
        <v>117</v>
      </c>
      <c r="G5" s="172" t="s">
        <v>118</v>
      </c>
      <c r="H5" s="172" t="s">
        <v>119</v>
      </c>
      <c r="I5" s="172" t="s">
        <v>120</v>
      </c>
      <c r="J5" s="173" t="s">
        <v>121</v>
      </c>
      <c r="K5" s="171" t="s">
        <v>116</v>
      </c>
      <c r="L5" s="172" t="s">
        <v>117</v>
      </c>
      <c r="M5" s="172" t="s">
        <v>118</v>
      </c>
      <c r="N5" s="172" t="s">
        <v>119</v>
      </c>
      <c r="O5" s="172" t="s">
        <v>120</v>
      </c>
      <c r="P5" s="173" t="s">
        <v>121</v>
      </c>
      <c r="R5" s="171" t="s">
        <v>116</v>
      </c>
      <c r="S5" s="172" t="s">
        <v>117</v>
      </c>
      <c r="T5" s="172" t="s">
        <v>118</v>
      </c>
      <c r="U5" s="172" t="s">
        <v>119</v>
      </c>
      <c r="V5" s="172" t="s">
        <v>120</v>
      </c>
      <c r="W5" s="173" t="s">
        <v>121</v>
      </c>
      <c r="X5" s="171" t="s">
        <v>116</v>
      </c>
      <c r="Y5" s="172" t="s">
        <v>117</v>
      </c>
      <c r="Z5" s="172" t="s">
        <v>118</v>
      </c>
      <c r="AA5" s="172" t="s">
        <v>119</v>
      </c>
      <c r="AB5" s="172" t="s">
        <v>120</v>
      </c>
      <c r="AC5" s="173" t="s">
        <v>121</v>
      </c>
    </row>
    <row r="6" spans="1:29" ht="13.5">
      <c r="A6" s="174" t="s">
        <v>122</v>
      </c>
      <c r="B6" s="175" t="s">
        <v>123</v>
      </c>
      <c r="C6" s="175"/>
      <c r="D6" s="176"/>
      <c r="E6" s="195">
        <v>1</v>
      </c>
      <c r="F6" s="196">
        <v>0</v>
      </c>
      <c r="G6" s="196">
        <v>0</v>
      </c>
      <c r="H6" s="196">
        <v>0</v>
      </c>
      <c r="I6" s="196">
        <v>0</v>
      </c>
      <c r="J6" s="197">
        <v>0</v>
      </c>
      <c r="K6" s="195">
        <v>5</v>
      </c>
      <c r="L6" s="196">
        <v>0</v>
      </c>
      <c r="M6" s="196">
        <v>0</v>
      </c>
      <c r="N6" s="196">
        <v>0</v>
      </c>
      <c r="O6" s="196">
        <v>0</v>
      </c>
      <c r="P6" s="197">
        <v>0</v>
      </c>
      <c r="Q6" s="177">
        <v>150000</v>
      </c>
      <c r="R6" s="377">
        <f aca="true" t="shared" si="0" ref="R6:W6">E6*$Q6</f>
        <v>150000</v>
      </c>
      <c r="S6" s="377">
        <f t="shared" si="0"/>
        <v>0</v>
      </c>
      <c r="T6" s="377">
        <f t="shared" si="0"/>
        <v>0</v>
      </c>
      <c r="U6" s="377">
        <f t="shared" si="0"/>
        <v>0</v>
      </c>
      <c r="V6" s="377">
        <f t="shared" si="0"/>
        <v>0</v>
      </c>
      <c r="W6" s="377">
        <f t="shared" si="0"/>
        <v>0</v>
      </c>
      <c r="X6" s="377">
        <f aca="true" t="shared" si="1" ref="X6:AC6">K6*$Q6</f>
        <v>750000</v>
      </c>
      <c r="Y6" s="377">
        <f t="shared" si="1"/>
        <v>0</v>
      </c>
      <c r="Z6" s="377">
        <f t="shared" si="1"/>
        <v>0</v>
      </c>
      <c r="AA6" s="377">
        <f t="shared" si="1"/>
        <v>0</v>
      </c>
      <c r="AB6" s="377">
        <f t="shared" si="1"/>
        <v>0</v>
      </c>
      <c r="AC6" s="377">
        <f t="shared" si="1"/>
        <v>0</v>
      </c>
    </row>
    <row r="7" spans="1:29" ht="13.5">
      <c r="A7" s="174" t="s">
        <v>124</v>
      </c>
      <c r="B7" s="179">
        <v>145000</v>
      </c>
      <c r="C7" s="180" t="s">
        <v>125</v>
      </c>
      <c r="D7" s="181">
        <v>149999</v>
      </c>
      <c r="E7" s="198">
        <v>1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  <c r="K7" s="198">
        <v>0</v>
      </c>
      <c r="L7" s="199">
        <v>0</v>
      </c>
      <c r="M7" s="199">
        <v>0</v>
      </c>
      <c r="N7" s="199">
        <v>0</v>
      </c>
      <c r="O7" s="199">
        <v>0</v>
      </c>
      <c r="P7" s="200">
        <v>0</v>
      </c>
      <c r="Q7" s="177">
        <v>147499.5</v>
      </c>
      <c r="R7" s="377">
        <f aca="true" t="shared" si="2" ref="R7:W7">E7*$Q7</f>
        <v>147499.5</v>
      </c>
      <c r="S7" s="377">
        <f t="shared" si="2"/>
        <v>0</v>
      </c>
      <c r="T7" s="377">
        <f t="shared" si="2"/>
        <v>0</v>
      </c>
      <c r="U7" s="377">
        <f t="shared" si="2"/>
        <v>0</v>
      </c>
      <c r="V7" s="377">
        <f t="shared" si="2"/>
        <v>0</v>
      </c>
      <c r="W7" s="377">
        <f t="shared" si="2"/>
        <v>0</v>
      </c>
      <c r="X7" s="377">
        <f aca="true" t="shared" si="3" ref="X7:AC16">K7*$Q7</f>
        <v>0</v>
      </c>
      <c r="Y7" s="377">
        <f t="shared" si="3"/>
        <v>0</v>
      </c>
      <c r="Z7" s="377">
        <f t="shared" si="3"/>
        <v>0</v>
      </c>
      <c r="AA7" s="377">
        <f t="shared" si="3"/>
        <v>0</v>
      </c>
      <c r="AB7" s="377">
        <f t="shared" si="3"/>
        <v>0</v>
      </c>
      <c r="AC7" s="377">
        <f t="shared" si="3"/>
        <v>0</v>
      </c>
    </row>
    <row r="8" spans="1:29" ht="13.5">
      <c r="A8" s="174" t="s">
        <v>126</v>
      </c>
      <c r="B8" s="179">
        <v>140000</v>
      </c>
      <c r="C8" s="180" t="s">
        <v>125</v>
      </c>
      <c r="D8" s="181">
        <v>144999</v>
      </c>
      <c r="E8" s="198">
        <v>3</v>
      </c>
      <c r="F8" s="199">
        <v>0</v>
      </c>
      <c r="G8" s="199">
        <v>0</v>
      </c>
      <c r="H8" s="199">
        <v>0</v>
      </c>
      <c r="I8" s="199">
        <v>0</v>
      </c>
      <c r="J8" s="200">
        <v>0</v>
      </c>
      <c r="K8" s="198">
        <v>1</v>
      </c>
      <c r="L8" s="199">
        <v>0</v>
      </c>
      <c r="M8" s="199">
        <v>0</v>
      </c>
      <c r="N8" s="199">
        <v>0</v>
      </c>
      <c r="O8" s="199">
        <v>0</v>
      </c>
      <c r="P8" s="200">
        <v>0</v>
      </c>
      <c r="Q8" s="177">
        <v>142499.5</v>
      </c>
      <c r="R8" s="377">
        <f aca="true" t="shared" si="4" ref="R8:W16">E8*$Q8</f>
        <v>427498.5</v>
      </c>
      <c r="S8" s="377">
        <f t="shared" si="4"/>
        <v>0</v>
      </c>
      <c r="T8" s="377">
        <f t="shared" si="4"/>
        <v>0</v>
      </c>
      <c r="U8" s="377">
        <f t="shared" si="4"/>
        <v>0</v>
      </c>
      <c r="V8" s="377">
        <f t="shared" si="4"/>
        <v>0</v>
      </c>
      <c r="W8" s="377">
        <f t="shared" si="4"/>
        <v>0</v>
      </c>
      <c r="X8" s="377">
        <f t="shared" si="3"/>
        <v>142499.5</v>
      </c>
      <c r="Y8" s="377">
        <f t="shared" si="3"/>
        <v>0</v>
      </c>
      <c r="Z8" s="377">
        <f t="shared" si="3"/>
        <v>0</v>
      </c>
      <c r="AA8" s="377">
        <f t="shared" si="3"/>
        <v>0</v>
      </c>
      <c r="AB8" s="377">
        <f t="shared" si="3"/>
        <v>0</v>
      </c>
      <c r="AC8" s="377">
        <f t="shared" si="3"/>
        <v>0</v>
      </c>
    </row>
    <row r="9" spans="1:29" ht="13.5">
      <c r="A9" s="174" t="s">
        <v>127</v>
      </c>
      <c r="B9" s="179">
        <v>135000</v>
      </c>
      <c r="C9" s="180" t="s">
        <v>125</v>
      </c>
      <c r="D9" s="181">
        <v>139999</v>
      </c>
      <c r="E9" s="198">
        <v>2</v>
      </c>
      <c r="F9" s="199">
        <v>0</v>
      </c>
      <c r="G9" s="199">
        <v>0</v>
      </c>
      <c r="H9" s="199">
        <v>0</v>
      </c>
      <c r="I9" s="199">
        <v>0</v>
      </c>
      <c r="J9" s="200">
        <v>0</v>
      </c>
      <c r="K9" s="198">
        <v>4</v>
      </c>
      <c r="L9" s="199">
        <v>0</v>
      </c>
      <c r="M9" s="199">
        <v>0</v>
      </c>
      <c r="N9" s="199">
        <v>0</v>
      </c>
      <c r="O9" s="199">
        <v>0</v>
      </c>
      <c r="P9" s="200">
        <v>0</v>
      </c>
      <c r="Q9" s="177">
        <v>137499.5</v>
      </c>
      <c r="R9" s="377">
        <f t="shared" si="4"/>
        <v>274999</v>
      </c>
      <c r="S9" s="377">
        <f t="shared" si="4"/>
        <v>0</v>
      </c>
      <c r="T9" s="377">
        <f t="shared" si="4"/>
        <v>0</v>
      </c>
      <c r="U9" s="377">
        <f t="shared" si="4"/>
        <v>0</v>
      </c>
      <c r="V9" s="377">
        <f t="shared" si="4"/>
        <v>0</v>
      </c>
      <c r="W9" s="377">
        <f t="shared" si="4"/>
        <v>0</v>
      </c>
      <c r="X9" s="377">
        <f t="shared" si="3"/>
        <v>549998</v>
      </c>
      <c r="Y9" s="377">
        <f t="shared" si="3"/>
        <v>0</v>
      </c>
      <c r="Z9" s="377">
        <f t="shared" si="3"/>
        <v>0</v>
      </c>
      <c r="AA9" s="377">
        <f t="shared" si="3"/>
        <v>0</v>
      </c>
      <c r="AB9" s="377">
        <f t="shared" si="3"/>
        <v>0</v>
      </c>
      <c r="AC9" s="377">
        <f t="shared" si="3"/>
        <v>0</v>
      </c>
    </row>
    <row r="10" spans="1:29" ht="13.5">
      <c r="A10" s="174" t="s">
        <v>128</v>
      </c>
      <c r="B10" s="179">
        <v>130000</v>
      </c>
      <c r="C10" s="180" t="s">
        <v>125</v>
      </c>
      <c r="D10" s="181">
        <v>134999</v>
      </c>
      <c r="E10" s="198">
        <v>4</v>
      </c>
      <c r="F10" s="199">
        <v>0</v>
      </c>
      <c r="G10" s="199">
        <v>0</v>
      </c>
      <c r="H10" s="199">
        <v>0</v>
      </c>
      <c r="I10" s="199">
        <v>0</v>
      </c>
      <c r="J10" s="200">
        <v>0</v>
      </c>
      <c r="K10" s="198">
        <v>2</v>
      </c>
      <c r="L10" s="199">
        <v>0</v>
      </c>
      <c r="M10" s="199">
        <v>0</v>
      </c>
      <c r="N10" s="199">
        <v>0</v>
      </c>
      <c r="O10" s="199">
        <v>0</v>
      </c>
      <c r="P10" s="200">
        <v>0</v>
      </c>
      <c r="Q10" s="177">
        <v>132499.5</v>
      </c>
      <c r="R10" s="377">
        <f t="shared" si="4"/>
        <v>529998</v>
      </c>
      <c r="S10" s="377">
        <f t="shared" si="4"/>
        <v>0</v>
      </c>
      <c r="T10" s="377">
        <f t="shared" si="4"/>
        <v>0</v>
      </c>
      <c r="U10" s="377">
        <f t="shared" si="4"/>
        <v>0</v>
      </c>
      <c r="V10" s="377">
        <f t="shared" si="4"/>
        <v>0</v>
      </c>
      <c r="W10" s="377">
        <f t="shared" si="4"/>
        <v>0</v>
      </c>
      <c r="X10" s="377">
        <f t="shared" si="3"/>
        <v>264999</v>
      </c>
      <c r="Y10" s="377">
        <f t="shared" si="3"/>
        <v>0</v>
      </c>
      <c r="Z10" s="377">
        <f t="shared" si="3"/>
        <v>0</v>
      </c>
      <c r="AA10" s="377">
        <f t="shared" si="3"/>
        <v>0</v>
      </c>
      <c r="AB10" s="377">
        <f t="shared" si="3"/>
        <v>0</v>
      </c>
      <c r="AC10" s="377">
        <f t="shared" si="3"/>
        <v>0</v>
      </c>
    </row>
    <row r="11" spans="1:29" ht="13.5">
      <c r="A11" s="174" t="s">
        <v>129</v>
      </c>
      <c r="B11" s="179">
        <v>125000</v>
      </c>
      <c r="C11" s="180" t="s">
        <v>125</v>
      </c>
      <c r="D11" s="181">
        <v>129999</v>
      </c>
      <c r="E11" s="198">
        <v>2</v>
      </c>
      <c r="F11" s="199">
        <v>1</v>
      </c>
      <c r="G11" s="199">
        <v>0</v>
      </c>
      <c r="H11" s="199">
        <v>0</v>
      </c>
      <c r="I11" s="199">
        <v>0</v>
      </c>
      <c r="J11" s="200">
        <v>0</v>
      </c>
      <c r="K11" s="198">
        <v>1</v>
      </c>
      <c r="L11" s="199">
        <v>0</v>
      </c>
      <c r="M11" s="199">
        <v>0</v>
      </c>
      <c r="N11" s="199">
        <v>0</v>
      </c>
      <c r="O11" s="199">
        <v>0</v>
      </c>
      <c r="P11" s="200">
        <v>0</v>
      </c>
      <c r="Q11" s="177">
        <v>127499.5</v>
      </c>
      <c r="R11" s="377">
        <f t="shared" si="4"/>
        <v>254999</v>
      </c>
      <c r="S11" s="377">
        <f t="shared" si="4"/>
        <v>127499.5</v>
      </c>
      <c r="T11" s="377">
        <f t="shared" si="4"/>
        <v>0</v>
      </c>
      <c r="U11" s="377">
        <f t="shared" si="4"/>
        <v>0</v>
      </c>
      <c r="V11" s="377">
        <f t="shared" si="4"/>
        <v>0</v>
      </c>
      <c r="W11" s="377">
        <f t="shared" si="4"/>
        <v>0</v>
      </c>
      <c r="X11" s="377">
        <f t="shared" si="3"/>
        <v>127499.5</v>
      </c>
      <c r="Y11" s="377">
        <f t="shared" si="3"/>
        <v>0</v>
      </c>
      <c r="Z11" s="377">
        <f t="shared" si="3"/>
        <v>0</v>
      </c>
      <c r="AA11" s="377">
        <f t="shared" si="3"/>
        <v>0</v>
      </c>
      <c r="AB11" s="377">
        <f t="shared" si="3"/>
        <v>0</v>
      </c>
      <c r="AC11" s="377">
        <f t="shared" si="3"/>
        <v>0</v>
      </c>
    </row>
    <row r="12" spans="1:29" ht="13.5">
      <c r="A12" s="174" t="s">
        <v>130</v>
      </c>
      <c r="B12" s="179">
        <v>120000</v>
      </c>
      <c r="C12" s="180" t="s">
        <v>125</v>
      </c>
      <c r="D12" s="181">
        <v>124999</v>
      </c>
      <c r="E12" s="198">
        <v>0</v>
      </c>
      <c r="F12" s="199">
        <v>0</v>
      </c>
      <c r="G12" s="199">
        <v>0</v>
      </c>
      <c r="H12" s="199">
        <v>0</v>
      </c>
      <c r="I12" s="199">
        <v>0</v>
      </c>
      <c r="J12" s="200">
        <v>0</v>
      </c>
      <c r="K12" s="198">
        <v>0</v>
      </c>
      <c r="L12" s="199">
        <v>0</v>
      </c>
      <c r="M12" s="199">
        <v>0</v>
      </c>
      <c r="N12" s="199">
        <v>0</v>
      </c>
      <c r="O12" s="199">
        <v>0</v>
      </c>
      <c r="P12" s="200">
        <v>0</v>
      </c>
      <c r="Q12" s="177">
        <v>122499.5</v>
      </c>
      <c r="R12" s="377">
        <f t="shared" si="4"/>
        <v>0</v>
      </c>
      <c r="S12" s="377">
        <f t="shared" si="4"/>
        <v>0</v>
      </c>
      <c r="T12" s="377">
        <f t="shared" si="4"/>
        <v>0</v>
      </c>
      <c r="U12" s="377">
        <f t="shared" si="4"/>
        <v>0</v>
      </c>
      <c r="V12" s="377">
        <f t="shared" si="4"/>
        <v>0</v>
      </c>
      <c r="W12" s="377">
        <f t="shared" si="4"/>
        <v>0</v>
      </c>
      <c r="X12" s="377">
        <f t="shared" si="3"/>
        <v>0</v>
      </c>
      <c r="Y12" s="377">
        <f t="shared" si="3"/>
        <v>0</v>
      </c>
      <c r="Z12" s="377">
        <f t="shared" si="3"/>
        <v>0</v>
      </c>
      <c r="AA12" s="377">
        <f t="shared" si="3"/>
        <v>0</v>
      </c>
      <c r="AB12" s="377">
        <f t="shared" si="3"/>
        <v>0</v>
      </c>
      <c r="AC12" s="377">
        <f t="shared" si="3"/>
        <v>0</v>
      </c>
    </row>
    <row r="13" spans="1:29" ht="13.5">
      <c r="A13" s="174" t="s">
        <v>131</v>
      </c>
      <c r="B13" s="179">
        <v>115000</v>
      </c>
      <c r="C13" s="180" t="s">
        <v>125</v>
      </c>
      <c r="D13" s="181">
        <v>119999</v>
      </c>
      <c r="E13" s="198">
        <v>3</v>
      </c>
      <c r="F13" s="199">
        <v>0</v>
      </c>
      <c r="G13" s="199">
        <v>0</v>
      </c>
      <c r="H13" s="199">
        <v>0</v>
      </c>
      <c r="I13" s="199">
        <v>0</v>
      </c>
      <c r="J13" s="200">
        <v>0</v>
      </c>
      <c r="K13" s="198">
        <v>5</v>
      </c>
      <c r="L13" s="199">
        <v>0</v>
      </c>
      <c r="M13" s="199">
        <v>0</v>
      </c>
      <c r="N13" s="199">
        <v>0</v>
      </c>
      <c r="O13" s="199">
        <v>0</v>
      </c>
      <c r="P13" s="200">
        <v>0</v>
      </c>
      <c r="Q13" s="177">
        <v>117499.5</v>
      </c>
      <c r="R13" s="377">
        <f t="shared" si="4"/>
        <v>352498.5</v>
      </c>
      <c r="S13" s="377">
        <f t="shared" si="4"/>
        <v>0</v>
      </c>
      <c r="T13" s="377">
        <f t="shared" si="4"/>
        <v>0</v>
      </c>
      <c r="U13" s="377">
        <f t="shared" si="4"/>
        <v>0</v>
      </c>
      <c r="V13" s="377">
        <f t="shared" si="4"/>
        <v>0</v>
      </c>
      <c r="W13" s="377">
        <f t="shared" si="4"/>
        <v>0</v>
      </c>
      <c r="X13" s="377">
        <f t="shared" si="3"/>
        <v>587497.5</v>
      </c>
      <c r="Y13" s="377">
        <f t="shared" si="3"/>
        <v>0</v>
      </c>
      <c r="Z13" s="377">
        <f t="shared" si="3"/>
        <v>0</v>
      </c>
      <c r="AA13" s="377">
        <f t="shared" si="3"/>
        <v>0</v>
      </c>
      <c r="AB13" s="377">
        <f t="shared" si="3"/>
        <v>0</v>
      </c>
      <c r="AC13" s="377">
        <f t="shared" si="3"/>
        <v>0</v>
      </c>
    </row>
    <row r="14" spans="1:29" ht="13.5">
      <c r="A14" s="174" t="s">
        <v>132</v>
      </c>
      <c r="B14" s="179">
        <v>110000</v>
      </c>
      <c r="C14" s="180" t="s">
        <v>125</v>
      </c>
      <c r="D14" s="181">
        <v>114999</v>
      </c>
      <c r="E14" s="198">
        <v>6</v>
      </c>
      <c r="F14" s="199">
        <v>0</v>
      </c>
      <c r="G14" s="199">
        <v>0</v>
      </c>
      <c r="H14" s="199">
        <v>0</v>
      </c>
      <c r="I14" s="199">
        <v>0</v>
      </c>
      <c r="J14" s="200">
        <v>0</v>
      </c>
      <c r="K14" s="198">
        <v>11</v>
      </c>
      <c r="L14" s="199">
        <v>0</v>
      </c>
      <c r="M14" s="199">
        <v>0</v>
      </c>
      <c r="N14" s="199">
        <v>0</v>
      </c>
      <c r="O14" s="199">
        <v>0</v>
      </c>
      <c r="P14" s="200">
        <v>0</v>
      </c>
      <c r="Q14" s="177">
        <v>112499.5</v>
      </c>
      <c r="R14" s="377">
        <f t="shared" si="4"/>
        <v>674997</v>
      </c>
      <c r="S14" s="377">
        <f t="shared" si="4"/>
        <v>0</v>
      </c>
      <c r="T14" s="377">
        <f t="shared" si="4"/>
        <v>0</v>
      </c>
      <c r="U14" s="377">
        <f t="shared" si="4"/>
        <v>0</v>
      </c>
      <c r="V14" s="377">
        <f t="shared" si="4"/>
        <v>0</v>
      </c>
      <c r="W14" s="377">
        <f t="shared" si="4"/>
        <v>0</v>
      </c>
      <c r="X14" s="377">
        <f t="shared" si="3"/>
        <v>1237494.5</v>
      </c>
      <c r="Y14" s="377">
        <f t="shared" si="3"/>
        <v>0</v>
      </c>
      <c r="Z14" s="377">
        <f t="shared" si="3"/>
        <v>0</v>
      </c>
      <c r="AA14" s="377">
        <f t="shared" si="3"/>
        <v>0</v>
      </c>
      <c r="AB14" s="377">
        <f t="shared" si="3"/>
        <v>0</v>
      </c>
      <c r="AC14" s="377">
        <f t="shared" si="3"/>
        <v>0</v>
      </c>
    </row>
    <row r="15" spans="1:29" ht="13.5">
      <c r="A15" s="174" t="s">
        <v>133</v>
      </c>
      <c r="B15" s="179">
        <v>108000</v>
      </c>
      <c r="C15" s="180" t="s">
        <v>125</v>
      </c>
      <c r="D15" s="181">
        <v>109999</v>
      </c>
      <c r="E15" s="198">
        <v>1</v>
      </c>
      <c r="F15" s="199">
        <v>0</v>
      </c>
      <c r="G15" s="199">
        <v>0</v>
      </c>
      <c r="H15" s="199">
        <v>0</v>
      </c>
      <c r="I15" s="199">
        <v>0</v>
      </c>
      <c r="J15" s="200">
        <v>0</v>
      </c>
      <c r="K15" s="198">
        <v>1</v>
      </c>
      <c r="L15" s="199">
        <v>0</v>
      </c>
      <c r="M15" s="199">
        <v>0</v>
      </c>
      <c r="N15" s="199">
        <v>0</v>
      </c>
      <c r="O15" s="199">
        <v>0</v>
      </c>
      <c r="P15" s="200">
        <v>0</v>
      </c>
      <c r="Q15" s="177">
        <v>108999.5</v>
      </c>
      <c r="R15" s="377">
        <f t="shared" si="4"/>
        <v>108999.5</v>
      </c>
      <c r="S15" s="377">
        <f t="shared" si="4"/>
        <v>0</v>
      </c>
      <c r="T15" s="377">
        <f t="shared" si="4"/>
        <v>0</v>
      </c>
      <c r="U15" s="377">
        <f t="shared" si="4"/>
        <v>0</v>
      </c>
      <c r="V15" s="377">
        <f t="shared" si="4"/>
        <v>0</v>
      </c>
      <c r="W15" s="377">
        <f t="shared" si="4"/>
        <v>0</v>
      </c>
      <c r="X15" s="377">
        <f t="shared" si="3"/>
        <v>108999.5</v>
      </c>
      <c r="Y15" s="377">
        <f t="shared" si="3"/>
        <v>0</v>
      </c>
      <c r="Z15" s="377">
        <f t="shared" si="3"/>
        <v>0</v>
      </c>
      <c r="AA15" s="377">
        <f t="shared" si="3"/>
        <v>0</v>
      </c>
      <c r="AB15" s="377">
        <f t="shared" si="3"/>
        <v>0</v>
      </c>
      <c r="AC15" s="377">
        <f t="shared" si="3"/>
        <v>0</v>
      </c>
    </row>
    <row r="16" spans="1:29" ht="13.5">
      <c r="A16" s="174" t="s">
        <v>134</v>
      </c>
      <c r="B16" s="179">
        <v>106000</v>
      </c>
      <c r="C16" s="180" t="s">
        <v>125</v>
      </c>
      <c r="D16" s="181">
        <v>107999</v>
      </c>
      <c r="E16" s="198">
        <v>0</v>
      </c>
      <c r="F16" s="199">
        <v>0</v>
      </c>
      <c r="G16" s="199">
        <v>0</v>
      </c>
      <c r="H16" s="199">
        <v>0</v>
      </c>
      <c r="I16" s="199">
        <v>0</v>
      </c>
      <c r="J16" s="200">
        <v>0</v>
      </c>
      <c r="K16" s="198">
        <v>2</v>
      </c>
      <c r="L16" s="199">
        <v>0</v>
      </c>
      <c r="M16" s="199">
        <v>0</v>
      </c>
      <c r="N16" s="199">
        <v>0</v>
      </c>
      <c r="O16" s="199">
        <v>0</v>
      </c>
      <c r="P16" s="200">
        <v>0</v>
      </c>
      <c r="Q16" s="177">
        <v>106999.5</v>
      </c>
      <c r="R16" s="377">
        <f t="shared" si="4"/>
        <v>0</v>
      </c>
      <c r="S16" s="377">
        <f t="shared" si="4"/>
        <v>0</v>
      </c>
      <c r="T16" s="377">
        <f t="shared" si="4"/>
        <v>0</v>
      </c>
      <c r="U16" s="377">
        <f t="shared" si="4"/>
        <v>0</v>
      </c>
      <c r="V16" s="377">
        <f t="shared" si="4"/>
        <v>0</v>
      </c>
      <c r="W16" s="377">
        <f t="shared" si="4"/>
        <v>0</v>
      </c>
      <c r="X16" s="377">
        <f t="shared" si="3"/>
        <v>213999</v>
      </c>
      <c r="Y16" s="377">
        <f t="shared" si="3"/>
        <v>0</v>
      </c>
      <c r="Z16" s="377">
        <f t="shared" si="3"/>
        <v>0</v>
      </c>
      <c r="AA16" s="377">
        <f t="shared" si="3"/>
        <v>0</v>
      </c>
      <c r="AB16" s="377">
        <f t="shared" si="3"/>
        <v>0</v>
      </c>
      <c r="AC16" s="377">
        <f t="shared" si="3"/>
        <v>0</v>
      </c>
    </row>
    <row r="17" spans="1:29" ht="13.5">
      <c r="A17" s="174" t="s">
        <v>135</v>
      </c>
      <c r="B17" s="179">
        <v>104000</v>
      </c>
      <c r="C17" s="180" t="s">
        <v>125</v>
      </c>
      <c r="D17" s="181">
        <v>105999</v>
      </c>
      <c r="E17" s="198">
        <v>2</v>
      </c>
      <c r="F17" s="199">
        <v>0</v>
      </c>
      <c r="G17" s="199">
        <v>0</v>
      </c>
      <c r="H17" s="199">
        <v>0</v>
      </c>
      <c r="I17" s="199">
        <v>0</v>
      </c>
      <c r="J17" s="200">
        <v>0</v>
      </c>
      <c r="K17" s="198">
        <v>2</v>
      </c>
      <c r="L17" s="199">
        <v>0</v>
      </c>
      <c r="M17" s="199">
        <v>0</v>
      </c>
      <c r="N17" s="199">
        <v>0</v>
      </c>
      <c r="O17" s="199">
        <v>0</v>
      </c>
      <c r="P17" s="200">
        <v>0</v>
      </c>
      <c r="Q17" s="177">
        <v>104999.5</v>
      </c>
      <c r="R17" s="377">
        <f aca="true" t="shared" si="5" ref="R17:W26">E17*$Q17</f>
        <v>209999</v>
      </c>
      <c r="S17" s="377">
        <f t="shared" si="5"/>
        <v>0</v>
      </c>
      <c r="T17" s="377">
        <f t="shared" si="5"/>
        <v>0</v>
      </c>
      <c r="U17" s="377">
        <f t="shared" si="5"/>
        <v>0</v>
      </c>
      <c r="V17" s="377">
        <f t="shared" si="5"/>
        <v>0</v>
      </c>
      <c r="W17" s="377">
        <f t="shared" si="5"/>
        <v>0</v>
      </c>
      <c r="X17" s="377">
        <f aca="true" t="shared" si="6" ref="X17:AC26">K17*$Q17</f>
        <v>209999</v>
      </c>
      <c r="Y17" s="377">
        <f t="shared" si="6"/>
        <v>0</v>
      </c>
      <c r="Z17" s="377">
        <f t="shared" si="6"/>
        <v>0</v>
      </c>
      <c r="AA17" s="377">
        <f t="shared" si="6"/>
        <v>0</v>
      </c>
      <c r="AB17" s="377">
        <f t="shared" si="6"/>
        <v>0</v>
      </c>
      <c r="AC17" s="377">
        <f t="shared" si="6"/>
        <v>0</v>
      </c>
    </row>
    <row r="18" spans="1:29" ht="13.5">
      <c r="A18" s="174" t="s">
        <v>136</v>
      </c>
      <c r="B18" s="179">
        <v>102000</v>
      </c>
      <c r="C18" s="180" t="s">
        <v>125</v>
      </c>
      <c r="D18" s="181">
        <v>103999</v>
      </c>
      <c r="E18" s="198">
        <v>4</v>
      </c>
      <c r="F18" s="199">
        <v>2</v>
      </c>
      <c r="G18" s="199">
        <v>3</v>
      </c>
      <c r="H18" s="199">
        <v>0</v>
      </c>
      <c r="I18" s="199">
        <v>0</v>
      </c>
      <c r="J18" s="200">
        <v>0</v>
      </c>
      <c r="K18" s="198">
        <v>2</v>
      </c>
      <c r="L18" s="199">
        <v>0</v>
      </c>
      <c r="M18" s="199">
        <v>0</v>
      </c>
      <c r="N18" s="199">
        <v>0</v>
      </c>
      <c r="O18" s="199">
        <v>0</v>
      </c>
      <c r="P18" s="200">
        <v>0</v>
      </c>
      <c r="Q18" s="177">
        <v>102999.5</v>
      </c>
      <c r="R18" s="377">
        <f t="shared" si="5"/>
        <v>411998</v>
      </c>
      <c r="S18" s="377">
        <f t="shared" si="5"/>
        <v>205999</v>
      </c>
      <c r="T18" s="377">
        <f t="shared" si="5"/>
        <v>308998.5</v>
      </c>
      <c r="U18" s="377">
        <f t="shared" si="5"/>
        <v>0</v>
      </c>
      <c r="V18" s="377">
        <f t="shared" si="5"/>
        <v>0</v>
      </c>
      <c r="W18" s="377">
        <f t="shared" si="5"/>
        <v>0</v>
      </c>
      <c r="X18" s="377">
        <f t="shared" si="6"/>
        <v>205999</v>
      </c>
      <c r="Y18" s="377">
        <f t="shared" si="6"/>
        <v>0</v>
      </c>
      <c r="Z18" s="377">
        <f t="shared" si="6"/>
        <v>0</v>
      </c>
      <c r="AA18" s="377">
        <f t="shared" si="6"/>
        <v>0</v>
      </c>
      <c r="AB18" s="377">
        <f t="shared" si="6"/>
        <v>0</v>
      </c>
      <c r="AC18" s="377">
        <f t="shared" si="6"/>
        <v>0</v>
      </c>
    </row>
    <row r="19" spans="1:29" ht="13.5">
      <c r="A19" s="174" t="s">
        <v>137</v>
      </c>
      <c r="B19" s="179">
        <v>100000</v>
      </c>
      <c r="C19" s="180" t="s">
        <v>125</v>
      </c>
      <c r="D19" s="181">
        <v>101999</v>
      </c>
      <c r="E19" s="198">
        <v>2</v>
      </c>
      <c r="F19" s="199">
        <v>3</v>
      </c>
      <c r="G19" s="199">
        <v>1</v>
      </c>
      <c r="H19" s="199">
        <v>0</v>
      </c>
      <c r="I19" s="199">
        <v>0</v>
      </c>
      <c r="J19" s="200">
        <v>0</v>
      </c>
      <c r="K19" s="198">
        <v>7</v>
      </c>
      <c r="L19" s="199">
        <v>1</v>
      </c>
      <c r="M19" s="199">
        <v>0</v>
      </c>
      <c r="N19" s="199">
        <v>0</v>
      </c>
      <c r="O19" s="199">
        <v>0</v>
      </c>
      <c r="P19" s="200">
        <v>0</v>
      </c>
      <c r="Q19" s="177">
        <v>100999.5</v>
      </c>
      <c r="R19" s="377">
        <f t="shared" si="5"/>
        <v>201999</v>
      </c>
      <c r="S19" s="377">
        <f t="shared" si="5"/>
        <v>302998.5</v>
      </c>
      <c r="T19" s="377">
        <f t="shared" si="5"/>
        <v>100999.5</v>
      </c>
      <c r="U19" s="377">
        <f t="shared" si="5"/>
        <v>0</v>
      </c>
      <c r="V19" s="377">
        <f t="shared" si="5"/>
        <v>0</v>
      </c>
      <c r="W19" s="377">
        <f t="shared" si="5"/>
        <v>0</v>
      </c>
      <c r="X19" s="377">
        <f t="shared" si="6"/>
        <v>706996.5</v>
      </c>
      <c r="Y19" s="377">
        <f t="shared" si="6"/>
        <v>100999.5</v>
      </c>
      <c r="Z19" s="377">
        <f t="shared" si="6"/>
        <v>0</v>
      </c>
      <c r="AA19" s="377">
        <f t="shared" si="6"/>
        <v>0</v>
      </c>
      <c r="AB19" s="377">
        <f t="shared" si="6"/>
        <v>0</v>
      </c>
      <c r="AC19" s="377">
        <f t="shared" si="6"/>
        <v>0</v>
      </c>
    </row>
    <row r="20" spans="1:29" ht="13.5">
      <c r="A20" s="174" t="s">
        <v>138</v>
      </c>
      <c r="B20" s="179">
        <v>98000</v>
      </c>
      <c r="C20" s="180" t="s">
        <v>125</v>
      </c>
      <c r="D20" s="181">
        <v>99999</v>
      </c>
      <c r="E20" s="198">
        <v>1</v>
      </c>
      <c r="F20" s="199">
        <v>0</v>
      </c>
      <c r="G20" s="199">
        <v>1</v>
      </c>
      <c r="H20" s="199">
        <v>0</v>
      </c>
      <c r="I20" s="199">
        <v>0</v>
      </c>
      <c r="J20" s="200">
        <v>0</v>
      </c>
      <c r="K20" s="198">
        <v>6</v>
      </c>
      <c r="L20" s="199">
        <v>0</v>
      </c>
      <c r="M20" s="199">
        <v>0</v>
      </c>
      <c r="N20" s="199">
        <v>0</v>
      </c>
      <c r="O20" s="199">
        <v>0</v>
      </c>
      <c r="P20" s="200">
        <v>0</v>
      </c>
      <c r="Q20" s="177">
        <v>98999.5</v>
      </c>
      <c r="R20" s="377">
        <f t="shared" si="5"/>
        <v>98999.5</v>
      </c>
      <c r="S20" s="377">
        <f t="shared" si="5"/>
        <v>0</v>
      </c>
      <c r="T20" s="377">
        <f t="shared" si="5"/>
        <v>98999.5</v>
      </c>
      <c r="U20" s="377">
        <f t="shared" si="5"/>
        <v>0</v>
      </c>
      <c r="V20" s="377">
        <f t="shared" si="5"/>
        <v>0</v>
      </c>
      <c r="W20" s="377">
        <f t="shared" si="5"/>
        <v>0</v>
      </c>
      <c r="X20" s="377">
        <f t="shared" si="6"/>
        <v>593997</v>
      </c>
      <c r="Y20" s="377">
        <f t="shared" si="6"/>
        <v>0</v>
      </c>
      <c r="Z20" s="377">
        <f t="shared" si="6"/>
        <v>0</v>
      </c>
      <c r="AA20" s="377">
        <f t="shared" si="6"/>
        <v>0</v>
      </c>
      <c r="AB20" s="377">
        <f t="shared" si="6"/>
        <v>0</v>
      </c>
      <c r="AC20" s="377">
        <f t="shared" si="6"/>
        <v>0</v>
      </c>
    </row>
    <row r="21" spans="1:29" ht="13.5">
      <c r="A21" s="174" t="s">
        <v>139</v>
      </c>
      <c r="B21" s="179">
        <v>96000</v>
      </c>
      <c r="C21" s="180" t="s">
        <v>125</v>
      </c>
      <c r="D21" s="181">
        <v>97999</v>
      </c>
      <c r="E21" s="198">
        <v>5</v>
      </c>
      <c r="F21" s="199">
        <v>0</v>
      </c>
      <c r="G21" s="199">
        <v>0</v>
      </c>
      <c r="H21" s="199">
        <v>0</v>
      </c>
      <c r="I21" s="199">
        <v>0</v>
      </c>
      <c r="J21" s="200">
        <v>0</v>
      </c>
      <c r="K21" s="198">
        <v>4</v>
      </c>
      <c r="L21" s="199">
        <v>0</v>
      </c>
      <c r="M21" s="199">
        <v>0</v>
      </c>
      <c r="N21" s="199">
        <v>0</v>
      </c>
      <c r="O21" s="199">
        <v>0</v>
      </c>
      <c r="P21" s="200">
        <v>0</v>
      </c>
      <c r="Q21" s="177">
        <v>96999.5</v>
      </c>
      <c r="R21" s="377">
        <f t="shared" si="5"/>
        <v>484997.5</v>
      </c>
      <c r="S21" s="377">
        <f t="shared" si="5"/>
        <v>0</v>
      </c>
      <c r="T21" s="377">
        <f t="shared" si="5"/>
        <v>0</v>
      </c>
      <c r="U21" s="377">
        <f t="shared" si="5"/>
        <v>0</v>
      </c>
      <c r="V21" s="377">
        <f t="shared" si="5"/>
        <v>0</v>
      </c>
      <c r="W21" s="377">
        <f t="shared" si="5"/>
        <v>0</v>
      </c>
      <c r="X21" s="377">
        <f t="shared" si="6"/>
        <v>387998</v>
      </c>
      <c r="Y21" s="377">
        <f t="shared" si="6"/>
        <v>0</v>
      </c>
      <c r="Z21" s="377">
        <f t="shared" si="6"/>
        <v>0</v>
      </c>
      <c r="AA21" s="377">
        <f t="shared" si="6"/>
        <v>0</v>
      </c>
      <c r="AB21" s="377">
        <f t="shared" si="6"/>
        <v>0</v>
      </c>
      <c r="AC21" s="377">
        <f t="shared" si="6"/>
        <v>0</v>
      </c>
    </row>
    <row r="22" spans="1:29" ht="13.5">
      <c r="A22" s="174" t="s">
        <v>140</v>
      </c>
      <c r="B22" s="179">
        <v>94000</v>
      </c>
      <c r="C22" s="180" t="s">
        <v>125</v>
      </c>
      <c r="D22" s="181">
        <v>95999</v>
      </c>
      <c r="E22" s="198">
        <v>3</v>
      </c>
      <c r="F22" s="199">
        <v>4</v>
      </c>
      <c r="G22" s="199">
        <v>1</v>
      </c>
      <c r="H22" s="199">
        <v>0</v>
      </c>
      <c r="I22" s="199">
        <v>0</v>
      </c>
      <c r="J22" s="200">
        <v>0</v>
      </c>
      <c r="K22" s="198">
        <v>5</v>
      </c>
      <c r="L22" s="199">
        <v>0</v>
      </c>
      <c r="M22" s="199">
        <v>0</v>
      </c>
      <c r="N22" s="199">
        <v>0</v>
      </c>
      <c r="O22" s="199">
        <v>0</v>
      </c>
      <c r="P22" s="200">
        <v>0</v>
      </c>
      <c r="Q22" s="177">
        <v>94999.5</v>
      </c>
      <c r="R22" s="377">
        <f t="shared" si="5"/>
        <v>284998.5</v>
      </c>
      <c r="S22" s="377">
        <f t="shared" si="5"/>
        <v>379998</v>
      </c>
      <c r="T22" s="377">
        <f t="shared" si="5"/>
        <v>94999.5</v>
      </c>
      <c r="U22" s="377">
        <f t="shared" si="5"/>
        <v>0</v>
      </c>
      <c r="V22" s="377">
        <f t="shared" si="5"/>
        <v>0</v>
      </c>
      <c r="W22" s="377">
        <f t="shared" si="5"/>
        <v>0</v>
      </c>
      <c r="X22" s="377">
        <f t="shared" si="6"/>
        <v>474997.5</v>
      </c>
      <c r="Y22" s="377">
        <f t="shared" si="6"/>
        <v>0</v>
      </c>
      <c r="Z22" s="377">
        <f t="shared" si="6"/>
        <v>0</v>
      </c>
      <c r="AA22" s="377">
        <f t="shared" si="6"/>
        <v>0</v>
      </c>
      <c r="AB22" s="377">
        <f t="shared" si="6"/>
        <v>0</v>
      </c>
      <c r="AC22" s="377">
        <f t="shared" si="6"/>
        <v>0</v>
      </c>
    </row>
    <row r="23" spans="1:29" ht="13.5">
      <c r="A23" s="174" t="s">
        <v>141</v>
      </c>
      <c r="B23" s="179">
        <v>92000</v>
      </c>
      <c r="C23" s="180" t="s">
        <v>125</v>
      </c>
      <c r="D23" s="181">
        <v>93999</v>
      </c>
      <c r="E23" s="198">
        <v>2</v>
      </c>
      <c r="F23" s="199">
        <v>3</v>
      </c>
      <c r="G23" s="199">
        <v>3</v>
      </c>
      <c r="H23" s="199">
        <v>0</v>
      </c>
      <c r="I23" s="199">
        <v>0</v>
      </c>
      <c r="J23" s="200">
        <v>0</v>
      </c>
      <c r="K23" s="198">
        <v>4</v>
      </c>
      <c r="L23" s="199">
        <v>1</v>
      </c>
      <c r="M23" s="199">
        <v>0</v>
      </c>
      <c r="N23" s="199">
        <v>0</v>
      </c>
      <c r="O23" s="199">
        <v>0</v>
      </c>
      <c r="P23" s="200">
        <v>0</v>
      </c>
      <c r="Q23" s="177">
        <v>92999.5</v>
      </c>
      <c r="R23" s="377">
        <f t="shared" si="5"/>
        <v>185999</v>
      </c>
      <c r="S23" s="377">
        <f t="shared" si="5"/>
        <v>278998.5</v>
      </c>
      <c r="T23" s="377">
        <f t="shared" si="5"/>
        <v>278998.5</v>
      </c>
      <c r="U23" s="377">
        <f t="shared" si="5"/>
        <v>0</v>
      </c>
      <c r="V23" s="377">
        <f t="shared" si="5"/>
        <v>0</v>
      </c>
      <c r="W23" s="377">
        <f t="shared" si="5"/>
        <v>0</v>
      </c>
      <c r="X23" s="377">
        <f t="shared" si="6"/>
        <v>371998</v>
      </c>
      <c r="Y23" s="377">
        <f t="shared" si="6"/>
        <v>92999.5</v>
      </c>
      <c r="Z23" s="377">
        <f t="shared" si="6"/>
        <v>0</v>
      </c>
      <c r="AA23" s="377">
        <f t="shared" si="6"/>
        <v>0</v>
      </c>
      <c r="AB23" s="377">
        <f t="shared" si="6"/>
        <v>0</v>
      </c>
      <c r="AC23" s="377">
        <f t="shared" si="6"/>
        <v>0</v>
      </c>
    </row>
    <row r="24" spans="1:29" ht="13.5">
      <c r="A24" s="174" t="s">
        <v>142</v>
      </c>
      <c r="B24" s="179">
        <v>90000</v>
      </c>
      <c r="C24" s="180" t="s">
        <v>125</v>
      </c>
      <c r="D24" s="181">
        <v>91999</v>
      </c>
      <c r="E24" s="198">
        <v>3</v>
      </c>
      <c r="F24" s="199">
        <v>2</v>
      </c>
      <c r="G24" s="199">
        <v>0</v>
      </c>
      <c r="H24" s="199">
        <v>1</v>
      </c>
      <c r="I24" s="199">
        <v>0</v>
      </c>
      <c r="J24" s="200">
        <v>0</v>
      </c>
      <c r="K24" s="198">
        <v>10</v>
      </c>
      <c r="L24" s="199">
        <v>0</v>
      </c>
      <c r="M24" s="199">
        <v>0</v>
      </c>
      <c r="N24" s="199">
        <v>0</v>
      </c>
      <c r="O24" s="199">
        <v>0</v>
      </c>
      <c r="P24" s="200">
        <v>0</v>
      </c>
      <c r="Q24" s="177">
        <v>90999.5</v>
      </c>
      <c r="R24" s="377">
        <f t="shared" si="5"/>
        <v>272998.5</v>
      </c>
      <c r="S24" s="377">
        <f t="shared" si="5"/>
        <v>181999</v>
      </c>
      <c r="T24" s="377">
        <f t="shared" si="5"/>
        <v>0</v>
      </c>
      <c r="U24" s="377">
        <f t="shared" si="5"/>
        <v>90999.5</v>
      </c>
      <c r="V24" s="377">
        <f t="shared" si="5"/>
        <v>0</v>
      </c>
      <c r="W24" s="377">
        <f t="shared" si="5"/>
        <v>0</v>
      </c>
      <c r="X24" s="377">
        <f t="shared" si="6"/>
        <v>909995</v>
      </c>
      <c r="Y24" s="377">
        <f t="shared" si="6"/>
        <v>0</v>
      </c>
      <c r="Z24" s="377">
        <f t="shared" si="6"/>
        <v>0</v>
      </c>
      <c r="AA24" s="377">
        <f t="shared" si="6"/>
        <v>0</v>
      </c>
      <c r="AB24" s="377">
        <f t="shared" si="6"/>
        <v>0</v>
      </c>
      <c r="AC24" s="377">
        <f t="shared" si="6"/>
        <v>0</v>
      </c>
    </row>
    <row r="25" spans="1:29" ht="13.5">
      <c r="A25" s="174" t="s">
        <v>143</v>
      </c>
      <c r="B25" s="179">
        <v>88000</v>
      </c>
      <c r="C25" s="180" t="s">
        <v>125</v>
      </c>
      <c r="D25" s="181">
        <v>89999</v>
      </c>
      <c r="E25" s="198">
        <v>7</v>
      </c>
      <c r="F25" s="199">
        <v>3</v>
      </c>
      <c r="G25" s="199">
        <v>2</v>
      </c>
      <c r="H25" s="199">
        <v>0</v>
      </c>
      <c r="I25" s="199">
        <v>0</v>
      </c>
      <c r="J25" s="200">
        <v>0</v>
      </c>
      <c r="K25" s="198">
        <v>5</v>
      </c>
      <c r="L25" s="199">
        <v>0</v>
      </c>
      <c r="M25" s="199">
        <v>0</v>
      </c>
      <c r="N25" s="199">
        <v>0</v>
      </c>
      <c r="O25" s="199">
        <v>0</v>
      </c>
      <c r="P25" s="200">
        <v>0</v>
      </c>
      <c r="Q25" s="177">
        <v>88999.5</v>
      </c>
      <c r="R25" s="377">
        <f t="shared" si="5"/>
        <v>622996.5</v>
      </c>
      <c r="S25" s="377">
        <f t="shared" si="5"/>
        <v>266998.5</v>
      </c>
      <c r="T25" s="377">
        <f t="shared" si="5"/>
        <v>177999</v>
      </c>
      <c r="U25" s="377">
        <f t="shared" si="5"/>
        <v>0</v>
      </c>
      <c r="V25" s="377">
        <f t="shared" si="5"/>
        <v>0</v>
      </c>
      <c r="W25" s="377">
        <f t="shared" si="5"/>
        <v>0</v>
      </c>
      <c r="X25" s="377">
        <f t="shared" si="6"/>
        <v>444997.5</v>
      </c>
      <c r="Y25" s="377">
        <f t="shared" si="6"/>
        <v>0</v>
      </c>
      <c r="Z25" s="377">
        <f t="shared" si="6"/>
        <v>0</v>
      </c>
      <c r="AA25" s="377">
        <f t="shared" si="6"/>
        <v>0</v>
      </c>
      <c r="AB25" s="377">
        <f t="shared" si="6"/>
        <v>0</v>
      </c>
      <c r="AC25" s="377">
        <f t="shared" si="6"/>
        <v>0</v>
      </c>
    </row>
    <row r="26" spans="1:29" ht="13.5">
      <c r="A26" s="174" t="s">
        <v>144</v>
      </c>
      <c r="B26" s="179">
        <v>86000</v>
      </c>
      <c r="C26" s="180" t="s">
        <v>125</v>
      </c>
      <c r="D26" s="181">
        <v>87999</v>
      </c>
      <c r="E26" s="198">
        <v>4</v>
      </c>
      <c r="F26" s="199">
        <v>6</v>
      </c>
      <c r="G26" s="199">
        <v>0</v>
      </c>
      <c r="H26" s="199">
        <v>0</v>
      </c>
      <c r="I26" s="199">
        <v>0</v>
      </c>
      <c r="J26" s="200">
        <v>0</v>
      </c>
      <c r="K26" s="198">
        <v>3</v>
      </c>
      <c r="L26" s="199">
        <v>0</v>
      </c>
      <c r="M26" s="199">
        <v>0</v>
      </c>
      <c r="N26" s="199">
        <v>0</v>
      </c>
      <c r="O26" s="199">
        <v>0</v>
      </c>
      <c r="P26" s="200">
        <v>0</v>
      </c>
      <c r="Q26" s="177">
        <v>86999.5</v>
      </c>
      <c r="R26" s="377">
        <f t="shared" si="5"/>
        <v>347998</v>
      </c>
      <c r="S26" s="377">
        <f t="shared" si="5"/>
        <v>521997</v>
      </c>
      <c r="T26" s="377">
        <f t="shared" si="5"/>
        <v>0</v>
      </c>
      <c r="U26" s="377">
        <f t="shared" si="5"/>
        <v>0</v>
      </c>
      <c r="V26" s="377">
        <f t="shared" si="5"/>
        <v>0</v>
      </c>
      <c r="W26" s="377">
        <f t="shared" si="5"/>
        <v>0</v>
      </c>
      <c r="X26" s="377">
        <f t="shared" si="6"/>
        <v>260998.5</v>
      </c>
      <c r="Y26" s="377">
        <f t="shared" si="6"/>
        <v>0</v>
      </c>
      <c r="Z26" s="377">
        <f t="shared" si="6"/>
        <v>0</v>
      </c>
      <c r="AA26" s="377">
        <f t="shared" si="6"/>
        <v>0</v>
      </c>
      <c r="AB26" s="377">
        <f t="shared" si="6"/>
        <v>0</v>
      </c>
      <c r="AC26" s="377">
        <f t="shared" si="6"/>
        <v>0</v>
      </c>
    </row>
    <row r="27" spans="1:29" ht="13.5">
      <c r="A27" s="174" t="s">
        <v>145</v>
      </c>
      <c r="B27" s="179">
        <v>84000</v>
      </c>
      <c r="C27" s="180" t="s">
        <v>125</v>
      </c>
      <c r="D27" s="181">
        <v>85999</v>
      </c>
      <c r="E27" s="198">
        <v>1</v>
      </c>
      <c r="F27" s="199">
        <v>2</v>
      </c>
      <c r="G27" s="199">
        <v>1</v>
      </c>
      <c r="H27" s="199">
        <v>0</v>
      </c>
      <c r="I27" s="199">
        <v>0</v>
      </c>
      <c r="J27" s="200">
        <v>0</v>
      </c>
      <c r="K27" s="198">
        <v>10</v>
      </c>
      <c r="L27" s="199">
        <v>0</v>
      </c>
      <c r="M27" s="199">
        <v>0</v>
      </c>
      <c r="N27" s="199">
        <v>0</v>
      </c>
      <c r="O27" s="199">
        <v>0</v>
      </c>
      <c r="P27" s="200">
        <v>0</v>
      </c>
      <c r="Q27" s="177">
        <v>84999.5</v>
      </c>
      <c r="R27" s="377">
        <f aca="true" t="shared" si="7" ref="R27:W36">E27*$Q27</f>
        <v>84999.5</v>
      </c>
      <c r="S27" s="377">
        <f t="shared" si="7"/>
        <v>169999</v>
      </c>
      <c r="T27" s="377">
        <f t="shared" si="7"/>
        <v>84999.5</v>
      </c>
      <c r="U27" s="377">
        <f t="shared" si="7"/>
        <v>0</v>
      </c>
      <c r="V27" s="377">
        <f t="shared" si="7"/>
        <v>0</v>
      </c>
      <c r="W27" s="377">
        <f t="shared" si="7"/>
        <v>0</v>
      </c>
      <c r="X27" s="377">
        <f aca="true" t="shared" si="8" ref="X27:AC36">K27*$Q27</f>
        <v>849995</v>
      </c>
      <c r="Y27" s="377">
        <f t="shared" si="8"/>
        <v>0</v>
      </c>
      <c r="Z27" s="377">
        <f t="shared" si="8"/>
        <v>0</v>
      </c>
      <c r="AA27" s="377">
        <f t="shared" si="8"/>
        <v>0</v>
      </c>
      <c r="AB27" s="377">
        <f t="shared" si="8"/>
        <v>0</v>
      </c>
      <c r="AC27" s="377">
        <f t="shared" si="8"/>
        <v>0</v>
      </c>
    </row>
    <row r="28" spans="1:29" ht="13.5">
      <c r="A28" s="174" t="s">
        <v>146</v>
      </c>
      <c r="B28" s="179">
        <v>82000</v>
      </c>
      <c r="C28" s="180" t="s">
        <v>125</v>
      </c>
      <c r="D28" s="181">
        <v>83999</v>
      </c>
      <c r="E28" s="198">
        <v>6</v>
      </c>
      <c r="F28" s="199">
        <v>3</v>
      </c>
      <c r="G28" s="199">
        <v>1</v>
      </c>
      <c r="H28" s="199">
        <v>0</v>
      </c>
      <c r="I28" s="199">
        <v>0</v>
      </c>
      <c r="J28" s="200">
        <v>0</v>
      </c>
      <c r="K28" s="198">
        <v>3</v>
      </c>
      <c r="L28" s="199">
        <v>1</v>
      </c>
      <c r="M28" s="199">
        <v>0</v>
      </c>
      <c r="N28" s="199">
        <v>0</v>
      </c>
      <c r="O28" s="199">
        <v>0</v>
      </c>
      <c r="P28" s="200">
        <v>0</v>
      </c>
      <c r="Q28" s="177">
        <v>82999.5</v>
      </c>
      <c r="R28" s="377">
        <f t="shared" si="7"/>
        <v>497997</v>
      </c>
      <c r="S28" s="377">
        <f t="shared" si="7"/>
        <v>248998.5</v>
      </c>
      <c r="T28" s="377">
        <f t="shared" si="7"/>
        <v>82999.5</v>
      </c>
      <c r="U28" s="377">
        <f t="shared" si="7"/>
        <v>0</v>
      </c>
      <c r="V28" s="377">
        <f t="shared" si="7"/>
        <v>0</v>
      </c>
      <c r="W28" s="377">
        <f t="shared" si="7"/>
        <v>0</v>
      </c>
      <c r="X28" s="377">
        <f t="shared" si="8"/>
        <v>248998.5</v>
      </c>
      <c r="Y28" s="377">
        <f t="shared" si="8"/>
        <v>82999.5</v>
      </c>
      <c r="Z28" s="377">
        <f t="shared" si="8"/>
        <v>0</v>
      </c>
      <c r="AA28" s="377">
        <f t="shared" si="8"/>
        <v>0</v>
      </c>
      <c r="AB28" s="377">
        <f t="shared" si="8"/>
        <v>0</v>
      </c>
      <c r="AC28" s="377">
        <f t="shared" si="8"/>
        <v>0</v>
      </c>
    </row>
    <row r="29" spans="1:29" ht="13.5">
      <c r="A29" s="174" t="s">
        <v>147</v>
      </c>
      <c r="B29" s="179">
        <v>80000</v>
      </c>
      <c r="C29" s="180" t="s">
        <v>125</v>
      </c>
      <c r="D29" s="181">
        <v>81999</v>
      </c>
      <c r="E29" s="198">
        <v>6</v>
      </c>
      <c r="F29" s="199">
        <v>4</v>
      </c>
      <c r="G29" s="199">
        <v>2</v>
      </c>
      <c r="H29" s="199">
        <v>1</v>
      </c>
      <c r="I29" s="199">
        <v>0</v>
      </c>
      <c r="J29" s="200">
        <v>0</v>
      </c>
      <c r="K29" s="198">
        <v>4</v>
      </c>
      <c r="L29" s="199">
        <v>0</v>
      </c>
      <c r="M29" s="199">
        <v>0</v>
      </c>
      <c r="N29" s="199">
        <v>0</v>
      </c>
      <c r="O29" s="199">
        <v>0</v>
      </c>
      <c r="P29" s="200">
        <v>0</v>
      </c>
      <c r="Q29" s="177">
        <v>80999.5</v>
      </c>
      <c r="R29" s="377">
        <f t="shared" si="7"/>
        <v>485997</v>
      </c>
      <c r="S29" s="377">
        <f t="shared" si="7"/>
        <v>323998</v>
      </c>
      <c r="T29" s="377">
        <f t="shared" si="7"/>
        <v>161999</v>
      </c>
      <c r="U29" s="377">
        <f t="shared" si="7"/>
        <v>80999.5</v>
      </c>
      <c r="V29" s="377">
        <f t="shared" si="7"/>
        <v>0</v>
      </c>
      <c r="W29" s="377">
        <f t="shared" si="7"/>
        <v>0</v>
      </c>
      <c r="X29" s="377">
        <f t="shared" si="8"/>
        <v>323998</v>
      </c>
      <c r="Y29" s="377">
        <f t="shared" si="8"/>
        <v>0</v>
      </c>
      <c r="Z29" s="377">
        <f t="shared" si="8"/>
        <v>0</v>
      </c>
      <c r="AA29" s="377">
        <f t="shared" si="8"/>
        <v>0</v>
      </c>
      <c r="AB29" s="377">
        <f t="shared" si="8"/>
        <v>0</v>
      </c>
      <c r="AC29" s="377">
        <f t="shared" si="8"/>
        <v>0</v>
      </c>
    </row>
    <row r="30" spans="1:29" ht="13.5">
      <c r="A30" s="174" t="s">
        <v>148</v>
      </c>
      <c r="B30" s="179">
        <v>78000</v>
      </c>
      <c r="C30" s="180" t="s">
        <v>125</v>
      </c>
      <c r="D30" s="181">
        <v>79999</v>
      </c>
      <c r="E30" s="198">
        <v>3</v>
      </c>
      <c r="F30" s="199">
        <v>2</v>
      </c>
      <c r="G30" s="199">
        <v>0</v>
      </c>
      <c r="H30" s="199">
        <v>0</v>
      </c>
      <c r="I30" s="199">
        <v>0</v>
      </c>
      <c r="J30" s="200">
        <v>0</v>
      </c>
      <c r="K30" s="198">
        <v>5</v>
      </c>
      <c r="L30" s="199">
        <v>3</v>
      </c>
      <c r="M30" s="199">
        <v>0</v>
      </c>
      <c r="N30" s="199">
        <v>0</v>
      </c>
      <c r="O30" s="199">
        <v>0</v>
      </c>
      <c r="P30" s="200">
        <v>0</v>
      </c>
      <c r="Q30" s="177">
        <v>78999.5</v>
      </c>
      <c r="R30" s="377">
        <f t="shared" si="7"/>
        <v>236998.5</v>
      </c>
      <c r="S30" s="377">
        <f t="shared" si="7"/>
        <v>157999</v>
      </c>
      <c r="T30" s="377">
        <f t="shared" si="7"/>
        <v>0</v>
      </c>
      <c r="U30" s="377">
        <f t="shared" si="7"/>
        <v>0</v>
      </c>
      <c r="V30" s="377">
        <f t="shared" si="7"/>
        <v>0</v>
      </c>
      <c r="W30" s="377">
        <f t="shared" si="7"/>
        <v>0</v>
      </c>
      <c r="X30" s="377">
        <f t="shared" si="8"/>
        <v>394997.5</v>
      </c>
      <c r="Y30" s="377">
        <f t="shared" si="8"/>
        <v>236998.5</v>
      </c>
      <c r="Z30" s="377">
        <f t="shared" si="8"/>
        <v>0</v>
      </c>
      <c r="AA30" s="377">
        <f t="shared" si="8"/>
        <v>0</v>
      </c>
      <c r="AB30" s="377">
        <f t="shared" si="8"/>
        <v>0</v>
      </c>
      <c r="AC30" s="377">
        <f t="shared" si="8"/>
        <v>0</v>
      </c>
    </row>
    <row r="31" spans="1:29" ht="13.5">
      <c r="A31" s="174" t="s">
        <v>149</v>
      </c>
      <c r="B31" s="179">
        <v>76000</v>
      </c>
      <c r="C31" s="180" t="s">
        <v>125</v>
      </c>
      <c r="D31" s="181">
        <v>77999</v>
      </c>
      <c r="E31" s="198">
        <v>7</v>
      </c>
      <c r="F31" s="199">
        <v>2</v>
      </c>
      <c r="G31" s="199">
        <v>1</v>
      </c>
      <c r="H31" s="199">
        <v>0</v>
      </c>
      <c r="I31" s="199">
        <v>0</v>
      </c>
      <c r="J31" s="200">
        <v>0</v>
      </c>
      <c r="K31" s="198">
        <v>7</v>
      </c>
      <c r="L31" s="199">
        <v>5</v>
      </c>
      <c r="M31" s="199">
        <v>1</v>
      </c>
      <c r="N31" s="199">
        <v>0</v>
      </c>
      <c r="O31" s="199">
        <v>0</v>
      </c>
      <c r="P31" s="200">
        <v>0</v>
      </c>
      <c r="Q31" s="177">
        <v>76999.5</v>
      </c>
      <c r="R31" s="377">
        <f t="shared" si="7"/>
        <v>538996.5</v>
      </c>
      <c r="S31" s="377">
        <f t="shared" si="7"/>
        <v>153999</v>
      </c>
      <c r="T31" s="377">
        <f t="shared" si="7"/>
        <v>76999.5</v>
      </c>
      <c r="U31" s="377">
        <f t="shared" si="7"/>
        <v>0</v>
      </c>
      <c r="V31" s="377">
        <f t="shared" si="7"/>
        <v>0</v>
      </c>
      <c r="W31" s="377">
        <f t="shared" si="7"/>
        <v>0</v>
      </c>
      <c r="X31" s="377">
        <f t="shared" si="8"/>
        <v>538996.5</v>
      </c>
      <c r="Y31" s="377">
        <f t="shared" si="8"/>
        <v>384997.5</v>
      </c>
      <c r="Z31" s="377">
        <f t="shared" si="8"/>
        <v>76999.5</v>
      </c>
      <c r="AA31" s="377">
        <f t="shared" si="8"/>
        <v>0</v>
      </c>
      <c r="AB31" s="377">
        <f t="shared" si="8"/>
        <v>0</v>
      </c>
      <c r="AC31" s="377">
        <f t="shared" si="8"/>
        <v>0</v>
      </c>
    </row>
    <row r="32" spans="1:29" ht="13.5">
      <c r="A32" s="174" t="s">
        <v>150</v>
      </c>
      <c r="B32" s="179">
        <v>74000</v>
      </c>
      <c r="C32" s="180" t="s">
        <v>125</v>
      </c>
      <c r="D32" s="181">
        <v>75999</v>
      </c>
      <c r="E32" s="198">
        <v>2</v>
      </c>
      <c r="F32" s="199">
        <v>3</v>
      </c>
      <c r="G32" s="199">
        <v>2</v>
      </c>
      <c r="H32" s="199">
        <v>0</v>
      </c>
      <c r="I32" s="199">
        <v>0</v>
      </c>
      <c r="J32" s="200">
        <v>0</v>
      </c>
      <c r="K32" s="198">
        <v>13</v>
      </c>
      <c r="L32" s="199">
        <v>3</v>
      </c>
      <c r="M32" s="199">
        <v>0</v>
      </c>
      <c r="N32" s="199">
        <v>0</v>
      </c>
      <c r="O32" s="199">
        <v>0</v>
      </c>
      <c r="P32" s="200">
        <v>0</v>
      </c>
      <c r="Q32" s="177">
        <v>74999.5</v>
      </c>
      <c r="R32" s="377">
        <f t="shared" si="7"/>
        <v>149999</v>
      </c>
      <c r="S32" s="377">
        <f t="shared" si="7"/>
        <v>224998.5</v>
      </c>
      <c r="T32" s="377">
        <f t="shared" si="7"/>
        <v>149999</v>
      </c>
      <c r="U32" s="377">
        <f t="shared" si="7"/>
        <v>0</v>
      </c>
      <c r="V32" s="377">
        <f t="shared" si="7"/>
        <v>0</v>
      </c>
      <c r="W32" s="377">
        <f t="shared" si="7"/>
        <v>0</v>
      </c>
      <c r="X32" s="377">
        <f t="shared" si="8"/>
        <v>974993.5</v>
      </c>
      <c r="Y32" s="377">
        <f t="shared" si="8"/>
        <v>224998.5</v>
      </c>
      <c r="Z32" s="377">
        <f t="shared" si="8"/>
        <v>0</v>
      </c>
      <c r="AA32" s="377">
        <f t="shared" si="8"/>
        <v>0</v>
      </c>
      <c r="AB32" s="377">
        <f t="shared" si="8"/>
        <v>0</v>
      </c>
      <c r="AC32" s="377">
        <f t="shared" si="8"/>
        <v>0</v>
      </c>
    </row>
    <row r="33" spans="1:29" ht="13.5">
      <c r="A33" s="174" t="s">
        <v>151</v>
      </c>
      <c r="B33" s="179">
        <v>72000</v>
      </c>
      <c r="C33" s="180" t="s">
        <v>125</v>
      </c>
      <c r="D33" s="181">
        <v>73999</v>
      </c>
      <c r="E33" s="198">
        <v>8</v>
      </c>
      <c r="F33" s="199">
        <v>2</v>
      </c>
      <c r="G33" s="199">
        <v>1</v>
      </c>
      <c r="H33" s="199">
        <v>0</v>
      </c>
      <c r="I33" s="199">
        <v>0</v>
      </c>
      <c r="J33" s="200">
        <v>0</v>
      </c>
      <c r="K33" s="198">
        <v>2</v>
      </c>
      <c r="L33" s="199">
        <v>9</v>
      </c>
      <c r="M33" s="199">
        <v>1</v>
      </c>
      <c r="N33" s="199">
        <v>0</v>
      </c>
      <c r="O33" s="199">
        <v>0</v>
      </c>
      <c r="P33" s="200">
        <v>0</v>
      </c>
      <c r="Q33" s="177">
        <v>72999.5</v>
      </c>
      <c r="R33" s="377">
        <f t="shared" si="7"/>
        <v>583996</v>
      </c>
      <c r="S33" s="377">
        <f t="shared" si="7"/>
        <v>145999</v>
      </c>
      <c r="T33" s="377">
        <f t="shared" si="7"/>
        <v>72999.5</v>
      </c>
      <c r="U33" s="377">
        <f t="shared" si="7"/>
        <v>0</v>
      </c>
      <c r="V33" s="377">
        <f t="shared" si="7"/>
        <v>0</v>
      </c>
      <c r="W33" s="377">
        <f t="shared" si="7"/>
        <v>0</v>
      </c>
      <c r="X33" s="377">
        <f t="shared" si="8"/>
        <v>145999</v>
      </c>
      <c r="Y33" s="377">
        <f t="shared" si="8"/>
        <v>656995.5</v>
      </c>
      <c r="Z33" s="377">
        <f t="shared" si="8"/>
        <v>72999.5</v>
      </c>
      <c r="AA33" s="377">
        <f t="shared" si="8"/>
        <v>0</v>
      </c>
      <c r="AB33" s="377">
        <f t="shared" si="8"/>
        <v>0</v>
      </c>
      <c r="AC33" s="377">
        <f t="shared" si="8"/>
        <v>0</v>
      </c>
    </row>
    <row r="34" spans="1:29" ht="13.5">
      <c r="A34" s="174" t="s">
        <v>152</v>
      </c>
      <c r="B34" s="179">
        <v>70000</v>
      </c>
      <c r="C34" s="180" t="s">
        <v>125</v>
      </c>
      <c r="D34" s="181">
        <v>71999</v>
      </c>
      <c r="E34" s="198">
        <v>6</v>
      </c>
      <c r="F34" s="199">
        <v>2</v>
      </c>
      <c r="G34" s="199">
        <v>3</v>
      </c>
      <c r="H34" s="199">
        <v>0</v>
      </c>
      <c r="I34" s="199">
        <v>0</v>
      </c>
      <c r="J34" s="200">
        <v>0</v>
      </c>
      <c r="K34" s="198">
        <v>3</v>
      </c>
      <c r="L34" s="199">
        <v>6</v>
      </c>
      <c r="M34" s="199">
        <v>1</v>
      </c>
      <c r="N34" s="199">
        <v>1</v>
      </c>
      <c r="O34" s="199">
        <v>0</v>
      </c>
      <c r="P34" s="200">
        <v>0</v>
      </c>
      <c r="Q34" s="177">
        <v>70999.5</v>
      </c>
      <c r="R34" s="377">
        <f t="shared" si="7"/>
        <v>425997</v>
      </c>
      <c r="S34" s="377">
        <f t="shared" si="7"/>
        <v>141999</v>
      </c>
      <c r="T34" s="377">
        <f t="shared" si="7"/>
        <v>212998.5</v>
      </c>
      <c r="U34" s="377">
        <f t="shared" si="7"/>
        <v>0</v>
      </c>
      <c r="V34" s="377">
        <f t="shared" si="7"/>
        <v>0</v>
      </c>
      <c r="W34" s="377">
        <f t="shared" si="7"/>
        <v>0</v>
      </c>
      <c r="X34" s="377">
        <f t="shared" si="8"/>
        <v>212998.5</v>
      </c>
      <c r="Y34" s="377">
        <f t="shared" si="8"/>
        <v>425997</v>
      </c>
      <c r="Z34" s="377">
        <f t="shared" si="8"/>
        <v>70999.5</v>
      </c>
      <c r="AA34" s="377">
        <f t="shared" si="8"/>
        <v>70999.5</v>
      </c>
      <c r="AB34" s="377">
        <f t="shared" si="8"/>
        <v>0</v>
      </c>
      <c r="AC34" s="377">
        <f t="shared" si="8"/>
        <v>0</v>
      </c>
    </row>
    <row r="35" spans="1:29" ht="13.5">
      <c r="A35" s="174" t="s">
        <v>153</v>
      </c>
      <c r="B35" s="179">
        <v>68000</v>
      </c>
      <c r="C35" s="180" t="s">
        <v>125</v>
      </c>
      <c r="D35" s="181">
        <v>69999</v>
      </c>
      <c r="E35" s="198">
        <v>4</v>
      </c>
      <c r="F35" s="199">
        <v>3</v>
      </c>
      <c r="G35" s="199">
        <v>1</v>
      </c>
      <c r="H35" s="199">
        <v>1</v>
      </c>
      <c r="I35" s="199">
        <v>0</v>
      </c>
      <c r="J35" s="200">
        <v>0</v>
      </c>
      <c r="K35" s="198">
        <v>4</v>
      </c>
      <c r="L35" s="199">
        <v>7</v>
      </c>
      <c r="M35" s="199">
        <v>0</v>
      </c>
      <c r="N35" s="199">
        <v>0</v>
      </c>
      <c r="O35" s="199">
        <v>0</v>
      </c>
      <c r="P35" s="200">
        <v>0</v>
      </c>
      <c r="Q35" s="177">
        <v>68999.5</v>
      </c>
      <c r="R35" s="377">
        <f t="shared" si="7"/>
        <v>275998</v>
      </c>
      <c r="S35" s="377">
        <f t="shared" si="7"/>
        <v>206998.5</v>
      </c>
      <c r="T35" s="377">
        <f t="shared" si="7"/>
        <v>68999.5</v>
      </c>
      <c r="U35" s="377">
        <f t="shared" si="7"/>
        <v>68999.5</v>
      </c>
      <c r="V35" s="377">
        <f t="shared" si="7"/>
        <v>0</v>
      </c>
      <c r="W35" s="377">
        <f t="shared" si="7"/>
        <v>0</v>
      </c>
      <c r="X35" s="377">
        <f t="shared" si="8"/>
        <v>275998</v>
      </c>
      <c r="Y35" s="377">
        <f t="shared" si="8"/>
        <v>482996.5</v>
      </c>
      <c r="Z35" s="377">
        <f t="shared" si="8"/>
        <v>0</v>
      </c>
      <c r="AA35" s="377">
        <f t="shared" si="8"/>
        <v>0</v>
      </c>
      <c r="AB35" s="377">
        <f t="shared" si="8"/>
        <v>0</v>
      </c>
      <c r="AC35" s="377">
        <f t="shared" si="8"/>
        <v>0</v>
      </c>
    </row>
    <row r="36" spans="1:29" ht="13.5">
      <c r="A36" s="174" t="s">
        <v>154</v>
      </c>
      <c r="B36" s="179">
        <v>66000</v>
      </c>
      <c r="C36" s="180" t="s">
        <v>125</v>
      </c>
      <c r="D36" s="181">
        <v>67999</v>
      </c>
      <c r="E36" s="198">
        <v>6</v>
      </c>
      <c r="F36" s="199">
        <v>6</v>
      </c>
      <c r="G36" s="199">
        <v>0</v>
      </c>
      <c r="H36" s="199">
        <v>0</v>
      </c>
      <c r="I36" s="199">
        <v>0</v>
      </c>
      <c r="J36" s="200">
        <v>0</v>
      </c>
      <c r="K36" s="198">
        <v>2</v>
      </c>
      <c r="L36" s="199">
        <v>4</v>
      </c>
      <c r="M36" s="199">
        <v>2</v>
      </c>
      <c r="N36" s="199">
        <v>0</v>
      </c>
      <c r="O36" s="199">
        <v>0</v>
      </c>
      <c r="P36" s="200">
        <v>0</v>
      </c>
      <c r="Q36" s="177">
        <v>66999.5</v>
      </c>
      <c r="R36" s="377">
        <f t="shared" si="7"/>
        <v>401997</v>
      </c>
      <c r="S36" s="377">
        <f t="shared" si="7"/>
        <v>401997</v>
      </c>
      <c r="T36" s="377">
        <f t="shared" si="7"/>
        <v>0</v>
      </c>
      <c r="U36" s="377">
        <f t="shared" si="7"/>
        <v>0</v>
      </c>
      <c r="V36" s="377">
        <f t="shared" si="7"/>
        <v>0</v>
      </c>
      <c r="W36" s="377">
        <f t="shared" si="7"/>
        <v>0</v>
      </c>
      <c r="X36" s="377">
        <f t="shared" si="8"/>
        <v>133999</v>
      </c>
      <c r="Y36" s="377">
        <f t="shared" si="8"/>
        <v>267998</v>
      </c>
      <c r="Z36" s="377">
        <f t="shared" si="8"/>
        <v>133999</v>
      </c>
      <c r="AA36" s="377">
        <f t="shared" si="8"/>
        <v>0</v>
      </c>
      <c r="AB36" s="377">
        <f t="shared" si="8"/>
        <v>0</v>
      </c>
      <c r="AC36" s="377">
        <f t="shared" si="8"/>
        <v>0</v>
      </c>
    </row>
    <row r="37" spans="1:29" ht="13.5">
      <c r="A37" s="174" t="s">
        <v>155</v>
      </c>
      <c r="B37" s="179">
        <v>64000</v>
      </c>
      <c r="C37" s="180" t="s">
        <v>125</v>
      </c>
      <c r="D37" s="181">
        <v>65999</v>
      </c>
      <c r="E37" s="198">
        <v>9</v>
      </c>
      <c r="F37" s="199">
        <v>4</v>
      </c>
      <c r="G37" s="199">
        <v>2</v>
      </c>
      <c r="H37" s="199">
        <v>0</v>
      </c>
      <c r="I37" s="199">
        <v>0</v>
      </c>
      <c r="J37" s="200">
        <v>0</v>
      </c>
      <c r="K37" s="198">
        <v>1</v>
      </c>
      <c r="L37" s="199">
        <v>7</v>
      </c>
      <c r="M37" s="199">
        <v>8</v>
      </c>
      <c r="N37" s="199">
        <v>1</v>
      </c>
      <c r="O37" s="199">
        <v>0</v>
      </c>
      <c r="P37" s="200">
        <v>0</v>
      </c>
      <c r="Q37" s="177">
        <v>64999.5</v>
      </c>
      <c r="R37" s="377">
        <f aca="true" t="shared" si="9" ref="R37:W46">E37*$Q37</f>
        <v>584995.5</v>
      </c>
      <c r="S37" s="377">
        <f t="shared" si="9"/>
        <v>259998</v>
      </c>
      <c r="T37" s="377">
        <f t="shared" si="9"/>
        <v>129999</v>
      </c>
      <c r="U37" s="377">
        <f t="shared" si="9"/>
        <v>0</v>
      </c>
      <c r="V37" s="377">
        <f t="shared" si="9"/>
        <v>0</v>
      </c>
      <c r="W37" s="377">
        <f t="shared" si="9"/>
        <v>0</v>
      </c>
      <c r="X37" s="377">
        <f aca="true" t="shared" si="10" ref="X37:AC46">K37*$Q37</f>
        <v>64999.5</v>
      </c>
      <c r="Y37" s="377">
        <f t="shared" si="10"/>
        <v>454996.5</v>
      </c>
      <c r="Z37" s="377">
        <f t="shared" si="10"/>
        <v>519996</v>
      </c>
      <c r="AA37" s="377">
        <f t="shared" si="10"/>
        <v>64999.5</v>
      </c>
      <c r="AB37" s="377">
        <f t="shared" si="10"/>
        <v>0</v>
      </c>
      <c r="AC37" s="377">
        <f t="shared" si="10"/>
        <v>0</v>
      </c>
    </row>
    <row r="38" spans="1:29" ht="13.5">
      <c r="A38" s="174" t="s">
        <v>156</v>
      </c>
      <c r="B38" s="179">
        <v>62000</v>
      </c>
      <c r="C38" s="180" t="s">
        <v>125</v>
      </c>
      <c r="D38" s="181">
        <v>63999</v>
      </c>
      <c r="E38" s="198">
        <v>7</v>
      </c>
      <c r="F38" s="199">
        <v>4</v>
      </c>
      <c r="G38" s="199">
        <v>3</v>
      </c>
      <c r="H38" s="199">
        <v>0</v>
      </c>
      <c r="I38" s="199">
        <v>0</v>
      </c>
      <c r="J38" s="200">
        <v>0</v>
      </c>
      <c r="K38" s="198">
        <v>0</v>
      </c>
      <c r="L38" s="199">
        <v>6</v>
      </c>
      <c r="M38" s="199">
        <v>1</v>
      </c>
      <c r="N38" s="199">
        <v>0</v>
      </c>
      <c r="O38" s="199">
        <v>0</v>
      </c>
      <c r="P38" s="200">
        <v>0</v>
      </c>
      <c r="Q38" s="177">
        <v>62999.5</v>
      </c>
      <c r="R38" s="377">
        <f t="shared" si="9"/>
        <v>440996.5</v>
      </c>
      <c r="S38" s="377">
        <f t="shared" si="9"/>
        <v>251998</v>
      </c>
      <c r="T38" s="377">
        <f t="shared" si="9"/>
        <v>188998.5</v>
      </c>
      <c r="U38" s="377">
        <f t="shared" si="9"/>
        <v>0</v>
      </c>
      <c r="V38" s="377">
        <f t="shared" si="9"/>
        <v>0</v>
      </c>
      <c r="W38" s="377">
        <f t="shared" si="9"/>
        <v>0</v>
      </c>
      <c r="X38" s="377">
        <f t="shared" si="10"/>
        <v>0</v>
      </c>
      <c r="Y38" s="377">
        <f t="shared" si="10"/>
        <v>377997</v>
      </c>
      <c r="Z38" s="377">
        <f t="shared" si="10"/>
        <v>62999.5</v>
      </c>
      <c r="AA38" s="377">
        <f t="shared" si="10"/>
        <v>0</v>
      </c>
      <c r="AB38" s="377">
        <f t="shared" si="10"/>
        <v>0</v>
      </c>
      <c r="AC38" s="377">
        <f t="shared" si="10"/>
        <v>0</v>
      </c>
    </row>
    <row r="39" spans="1:29" ht="13.5">
      <c r="A39" s="174" t="s">
        <v>157</v>
      </c>
      <c r="B39" s="179">
        <v>60000</v>
      </c>
      <c r="C39" s="180" t="s">
        <v>125</v>
      </c>
      <c r="D39" s="181">
        <v>61999</v>
      </c>
      <c r="E39" s="198">
        <v>9</v>
      </c>
      <c r="F39" s="199">
        <v>5</v>
      </c>
      <c r="G39" s="199">
        <v>3</v>
      </c>
      <c r="H39" s="199">
        <v>1</v>
      </c>
      <c r="I39" s="199">
        <v>0</v>
      </c>
      <c r="J39" s="200">
        <v>0</v>
      </c>
      <c r="K39" s="198">
        <v>1</v>
      </c>
      <c r="L39" s="199">
        <v>10</v>
      </c>
      <c r="M39" s="199">
        <v>4</v>
      </c>
      <c r="N39" s="199">
        <v>0</v>
      </c>
      <c r="O39" s="199">
        <v>0</v>
      </c>
      <c r="P39" s="200">
        <v>0</v>
      </c>
      <c r="Q39" s="177">
        <v>60999.5</v>
      </c>
      <c r="R39" s="377">
        <f t="shared" si="9"/>
        <v>548995.5</v>
      </c>
      <c r="S39" s="377">
        <f t="shared" si="9"/>
        <v>304997.5</v>
      </c>
      <c r="T39" s="377">
        <f t="shared" si="9"/>
        <v>182998.5</v>
      </c>
      <c r="U39" s="377">
        <f t="shared" si="9"/>
        <v>60999.5</v>
      </c>
      <c r="V39" s="377">
        <f t="shared" si="9"/>
        <v>0</v>
      </c>
      <c r="W39" s="377">
        <f t="shared" si="9"/>
        <v>0</v>
      </c>
      <c r="X39" s="377">
        <f t="shared" si="10"/>
        <v>60999.5</v>
      </c>
      <c r="Y39" s="377">
        <f t="shared" si="10"/>
        <v>609995</v>
      </c>
      <c r="Z39" s="377">
        <f t="shared" si="10"/>
        <v>243998</v>
      </c>
      <c r="AA39" s="377">
        <f t="shared" si="10"/>
        <v>0</v>
      </c>
      <c r="AB39" s="377">
        <f t="shared" si="10"/>
        <v>0</v>
      </c>
      <c r="AC39" s="377">
        <f t="shared" si="10"/>
        <v>0</v>
      </c>
    </row>
    <row r="40" spans="1:29" ht="13.5">
      <c r="A40" s="174" t="s">
        <v>158</v>
      </c>
      <c r="B40" s="179">
        <v>58000</v>
      </c>
      <c r="C40" s="180" t="s">
        <v>125</v>
      </c>
      <c r="D40" s="181">
        <v>59999</v>
      </c>
      <c r="E40" s="198">
        <v>12</v>
      </c>
      <c r="F40" s="199">
        <v>4</v>
      </c>
      <c r="G40" s="199">
        <v>5</v>
      </c>
      <c r="H40" s="199">
        <v>0</v>
      </c>
      <c r="I40" s="199">
        <v>0</v>
      </c>
      <c r="J40" s="200">
        <v>0</v>
      </c>
      <c r="K40" s="198">
        <v>0</v>
      </c>
      <c r="L40" s="199">
        <v>2</v>
      </c>
      <c r="M40" s="199">
        <v>5</v>
      </c>
      <c r="N40" s="199">
        <v>0</v>
      </c>
      <c r="O40" s="199">
        <v>0</v>
      </c>
      <c r="P40" s="200">
        <v>0</v>
      </c>
      <c r="Q40" s="177">
        <v>58999.5</v>
      </c>
      <c r="R40" s="377">
        <f t="shared" si="9"/>
        <v>707994</v>
      </c>
      <c r="S40" s="377">
        <f t="shared" si="9"/>
        <v>235998</v>
      </c>
      <c r="T40" s="377">
        <f t="shared" si="9"/>
        <v>294997.5</v>
      </c>
      <c r="U40" s="377">
        <f t="shared" si="9"/>
        <v>0</v>
      </c>
      <c r="V40" s="377">
        <f t="shared" si="9"/>
        <v>0</v>
      </c>
      <c r="W40" s="377">
        <f t="shared" si="9"/>
        <v>0</v>
      </c>
      <c r="X40" s="377">
        <f t="shared" si="10"/>
        <v>0</v>
      </c>
      <c r="Y40" s="377">
        <f t="shared" si="10"/>
        <v>117999</v>
      </c>
      <c r="Z40" s="377">
        <f t="shared" si="10"/>
        <v>294997.5</v>
      </c>
      <c r="AA40" s="377">
        <f t="shared" si="10"/>
        <v>0</v>
      </c>
      <c r="AB40" s="377">
        <f t="shared" si="10"/>
        <v>0</v>
      </c>
      <c r="AC40" s="377">
        <f t="shared" si="10"/>
        <v>0</v>
      </c>
    </row>
    <row r="41" spans="1:29" ht="13.5">
      <c r="A41" s="174" t="s">
        <v>159</v>
      </c>
      <c r="B41" s="179">
        <v>56000</v>
      </c>
      <c r="C41" s="180" t="s">
        <v>125</v>
      </c>
      <c r="D41" s="181">
        <v>57999</v>
      </c>
      <c r="E41" s="198">
        <v>8</v>
      </c>
      <c r="F41" s="199">
        <v>8</v>
      </c>
      <c r="G41" s="199">
        <v>2</v>
      </c>
      <c r="H41" s="199">
        <v>1</v>
      </c>
      <c r="I41" s="199">
        <v>0</v>
      </c>
      <c r="J41" s="200">
        <v>0</v>
      </c>
      <c r="K41" s="198">
        <v>0</v>
      </c>
      <c r="L41" s="199">
        <v>3</v>
      </c>
      <c r="M41" s="199">
        <v>9</v>
      </c>
      <c r="N41" s="199">
        <v>0</v>
      </c>
      <c r="O41" s="199">
        <v>0</v>
      </c>
      <c r="P41" s="200">
        <v>0</v>
      </c>
      <c r="Q41" s="177">
        <v>56999.5</v>
      </c>
      <c r="R41" s="377">
        <f t="shared" si="9"/>
        <v>455996</v>
      </c>
      <c r="S41" s="377">
        <f t="shared" si="9"/>
        <v>455996</v>
      </c>
      <c r="T41" s="377">
        <f t="shared" si="9"/>
        <v>113999</v>
      </c>
      <c r="U41" s="377">
        <f t="shared" si="9"/>
        <v>56999.5</v>
      </c>
      <c r="V41" s="377">
        <f t="shared" si="9"/>
        <v>0</v>
      </c>
      <c r="W41" s="377">
        <f t="shared" si="9"/>
        <v>0</v>
      </c>
      <c r="X41" s="377">
        <f t="shared" si="10"/>
        <v>0</v>
      </c>
      <c r="Y41" s="377">
        <f t="shared" si="10"/>
        <v>170998.5</v>
      </c>
      <c r="Z41" s="377">
        <f t="shared" si="10"/>
        <v>512995.5</v>
      </c>
      <c r="AA41" s="377">
        <f t="shared" si="10"/>
        <v>0</v>
      </c>
      <c r="AB41" s="377">
        <f t="shared" si="10"/>
        <v>0</v>
      </c>
      <c r="AC41" s="377">
        <f t="shared" si="10"/>
        <v>0</v>
      </c>
    </row>
    <row r="42" spans="1:29" ht="13.5">
      <c r="A42" s="174" t="s">
        <v>160</v>
      </c>
      <c r="B42" s="179">
        <v>54000</v>
      </c>
      <c r="C42" s="180" t="s">
        <v>125</v>
      </c>
      <c r="D42" s="181">
        <v>55999</v>
      </c>
      <c r="E42" s="198">
        <v>2</v>
      </c>
      <c r="F42" s="199">
        <v>8</v>
      </c>
      <c r="G42" s="199">
        <v>3</v>
      </c>
      <c r="H42" s="199">
        <v>0</v>
      </c>
      <c r="I42" s="199">
        <v>0</v>
      </c>
      <c r="J42" s="200">
        <v>0</v>
      </c>
      <c r="K42" s="198">
        <v>0</v>
      </c>
      <c r="L42" s="199">
        <v>2</v>
      </c>
      <c r="M42" s="199">
        <v>2</v>
      </c>
      <c r="N42" s="199">
        <v>2</v>
      </c>
      <c r="O42" s="199">
        <v>0</v>
      </c>
      <c r="P42" s="200">
        <v>0</v>
      </c>
      <c r="Q42" s="177">
        <v>54999.5</v>
      </c>
      <c r="R42" s="377">
        <f t="shared" si="9"/>
        <v>109999</v>
      </c>
      <c r="S42" s="377">
        <f t="shared" si="9"/>
        <v>439996</v>
      </c>
      <c r="T42" s="377">
        <f t="shared" si="9"/>
        <v>164998.5</v>
      </c>
      <c r="U42" s="377">
        <f t="shared" si="9"/>
        <v>0</v>
      </c>
      <c r="V42" s="377">
        <f t="shared" si="9"/>
        <v>0</v>
      </c>
      <c r="W42" s="377">
        <f t="shared" si="9"/>
        <v>0</v>
      </c>
      <c r="X42" s="377">
        <f t="shared" si="10"/>
        <v>0</v>
      </c>
      <c r="Y42" s="377">
        <f t="shared" si="10"/>
        <v>109999</v>
      </c>
      <c r="Z42" s="377">
        <f t="shared" si="10"/>
        <v>109999</v>
      </c>
      <c r="AA42" s="377">
        <f t="shared" si="10"/>
        <v>109999</v>
      </c>
      <c r="AB42" s="377">
        <f t="shared" si="10"/>
        <v>0</v>
      </c>
      <c r="AC42" s="377">
        <f t="shared" si="10"/>
        <v>0</v>
      </c>
    </row>
    <row r="43" spans="1:29" ht="13.5">
      <c r="A43" s="174" t="s">
        <v>161</v>
      </c>
      <c r="B43" s="179">
        <v>52000</v>
      </c>
      <c r="C43" s="180" t="s">
        <v>125</v>
      </c>
      <c r="D43" s="181">
        <v>53999</v>
      </c>
      <c r="E43" s="198">
        <v>3</v>
      </c>
      <c r="F43" s="199">
        <v>14</v>
      </c>
      <c r="G43" s="199">
        <v>5</v>
      </c>
      <c r="H43" s="199">
        <v>0</v>
      </c>
      <c r="I43" s="199">
        <v>0</v>
      </c>
      <c r="J43" s="200">
        <v>0</v>
      </c>
      <c r="K43" s="198">
        <v>0</v>
      </c>
      <c r="L43" s="199">
        <v>2</v>
      </c>
      <c r="M43" s="199">
        <v>1</v>
      </c>
      <c r="N43" s="199">
        <v>2</v>
      </c>
      <c r="O43" s="199">
        <v>0</v>
      </c>
      <c r="P43" s="200">
        <v>0</v>
      </c>
      <c r="Q43" s="177">
        <v>52999.5</v>
      </c>
      <c r="R43" s="377">
        <f t="shared" si="9"/>
        <v>158998.5</v>
      </c>
      <c r="S43" s="377">
        <f t="shared" si="9"/>
        <v>741993</v>
      </c>
      <c r="T43" s="377">
        <f t="shared" si="9"/>
        <v>264997.5</v>
      </c>
      <c r="U43" s="377">
        <f t="shared" si="9"/>
        <v>0</v>
      </c>
      <c r="V43" s="377">
        <f t="shared" si="9"/>
        <v>0</v>
      </c>
      <c r="W43" s="377">
        <f t="shared" si="9"/>
        <v>0</v>
      </c>
      <c r="X43" s="377">
        <f t="shared" si="10"/>
        <v>0</v>
      </c>
      <c r="Y43" s="377">
        <f t="shared" si="10"/>
        <v>105999</v>
      </c>
      <c r="Z43" s="377">
        <f t="shared" si="10"/>
        <v>52999.5</v>
      </c>
      <c r="AA43" s="377">
        <f t="shared" si="10"/>
        <v>105999</v>
      </c>
      <c r="AB43" s="377">
        <f t="shared" si="10"/>
        <v>0</v>
      </c>
      <c r="AC43" s="377">
        <f t="shared" si="10"/>
        <v>0</v>
      </c>
    </row>
    <row r="44" spans="1:29" ht="13.5">
      <c r="A44" s="174" t="s">
        <v>162</v>
      </c>
      <c r="B44" s="179">
        <v>50000</v>
      </c>
      <c r="C44" s="180" t="s">
        <v>125</v>
      </c>
      <c r="D44" s="181">
        <v>51999</v>
      </c>
      <c r="E44" s="198">
        <v>0</v>
      </c>
      <c r="F44" s="199">
        <v>17</v>
      </c>
      <c r="G44" s="199">
        <v>6</v>
      </c>
      <c r="H44" s="199">
        <v>0</v>
      </c>
      <c r="I44" s="199">
        <v>0</v>
      </c>
      <c r="J44" s="200">
        <v>0</v>
      </c>
      <c r="K44" s="198">
        <v>0</v>
      </c>
      <c r="L44" s="199">
        <v>0</v>
      </c>
      <c r="M44" s="199">
        <v>0</v>
      </c>
      <c r="N44" s="199">
        <v>2</v>
      </c>
      <c r="O44" s="199">
        <v>0</v>
      </c>
      <c r="P44" s="200">
        <v>0</v>
      </c>
      <c r="Q44" s="177">
        <v>50999.5</v>
      </c>
      <c r="R44" s="377">
        <f t="shared" si="9"/>
        <v>0</v>
      </c>
      <c r="S44" s="377">
        <f t="shared" si="9"/>
        <v>866991.5</v>
      </c>
      <c r="T44" s="377">
        <f t="shared" si="9"/>
        <v>305997</v>
      </c>
      <c r="U44" s="377">
        <f t="shared" si="9"/>
        <v>0</v>
      </c>
      <c r="V44" s="377">
        <f t="shared" si="9"/>
        <v>0</v>
      </c>
      <c r="W44" s="377">
        <f t="shared" si="9"/>
        <v>0</v>
      </c>
      <c r="X44" s="377">
        <f t="shared" si="10"/>
        <v>0</v>
      </c>
      <c r="Y44" s="377">
        <f t="shared" si="10"/>
        <v>0</v>
      </c>
      <c r="Z44" s="377">
        <f t="shared" si="10"/>
        <v>0</v>
      </c>
      <c r="AA44" s="377">
        <f t="shared" si="10"/>
        <v>101999</v>
      </c>
      <c r="AB44" s="377">
        <f t="shared" si="10"/>
        <v>0</v>
      </c>
      <c r="AC44" s="377">
        <f t="shared" si="10"/>
        <v>0</v>
      </c>
    </row>
    <row r="45" spans="1:29" ht="13.5">
      <c r="A45" s="174" t="s">
        <v>163</v>
      </c>
      <c r="B45" s="179">
        <v>48000</v>
      </c>
      <c r="C45" s="180" t="s">
        <v>125</v>
      </c>
      <c r="D45" s="181">
        <v>49999</v>
      </c>
      <c r="E45" s="198">
        <v>0</v>
      </c>
      <c r="F45" s="199">
        <v>14</v>
      </c>
      <c r="G45" s="199">
        <v>7</v>
      </c>
      <c r="H45" s="199">
        <v>1</v>
      </c>
      <c r="I45" s="199">
        <v>0</v>
      </c>
      <c r="J45" s="200">
        <v>0</v>
      </c>
      <c r="K45" s="198">
        <v>0</v>
      </c>
      <c r="L45" s="199">
        <v>1</v>
      </c>
      <c r="M45" s="199">
        <v>0</v>
      </c>
      <c r="N45" s="199">
        <v>3</v>
      </c>
      <c r="O45" s="199">
        <v>0</v>
      </c>
      <c r="P45" s="200">
        <v>0</v>
      </c>
      <c r="Q45" s="177">
        <v>48999.5</v>
      </c>
      <c r="R45" s="377">
        <f t="shared" si="9"/>
        <v>0</v>
      </c>
      <c r="S45" s="377">
        <f t="shared" si="9"/>
        <v>685993</v>
      </c>
      <c r="T45" s="377">
        <f t="shared" si="9"/>
        <v>342996.5</v>
      </c>
      <c r="U45" s="377">
        <f t="shared" si="9"/>
        <v>48999.5</v>
      </c>
      <c r="V45" s="377">
        <f t="shared" si="9"/>
        <v>0</v>
      </c>
      <c r="W45" s="377">
        <f t="shared" si="9"/>
        <v>0</v>
      </c>
      <c r="X45" s="377">
        <f t="shared" si="10"/>
        <v>0</v>
      </c>
      <c r="Y45" s="377">
        <f t="shared" si="10"/>
        <v>48999.5</v>
      </c>
      <c r="Z45" s="377">
        <f t="shared" si="10"/>
        <v>0</v>
      </c>
      <c r="AA45" s="377">
        <f t="shared" si="10"/>
        <v>146998.5</v>
      </c>
      <c r="AB45" s="377">
        <f t="shared" si="10"/>
        <v>0</v>
      </c>
      <c r="AC45" s="377">
        <f t="shared" si="10"/>
        <v>0</v>
      </c>
    </row>
    <row r="46" spans="1:29" ht="13.5">
      <c r="A46" s="174" t="s">
        <v>164</v>
      </c>
      <c r="B46" s="179">
        <v>46000</v>
      </c>
      <c r="C46" s="180" t="s">
        <v>125</v>
      </c>
      <c r="D46" s="181">
        <v>47999</v>
      </c>
      <c r="E46" s="198">
        <v>0</v>
      </c>
      <c r="F46" s="199">
        <v>12</v>
      </c>
      <c r="G46" s="199">
        <v>15</v>
      </c>
      <c r="H46" s="199">
        <v>3</v>
      </c>
      <c r="I46" s="199">
        <v>0</v>
      </c>
      <c r="J46" s="200">
        <v>0</v>
      </c>
      <c r="K46" s="198">
        <v>0</v>
      </c>
      <c r="L46" s="199">
        <v>0</v>
      </c>
      <c r="M46" s="199">
        <v>0</v>
      </c>
      <c r="N46" s="199">
        <v>3</v>
      </c>
      <c r="O46" s="199">
        <v>0</v>
      </c>
      <c r="P46" s="200">
        <v>0</v>
      </c>
      <c r="Q46" s="177">
        <v>46999.5</v>
      </c>
      <c r="R46" s="377">
        <f t="shared" si="9"/>
        <v>0</v>
      </c>
      <c r="S46" s="377">
        <f t="shared" si="9"/>
        <v>563994</v>
      </c>
      <c r="T46" s="377">
        <f t="shared" si="9"/>
        <v>704992.5</v>
      </c>
      <c r="U46" s="377">
        <f t="shared" si="9"/>
        <v>140998.5</v>
      </c>
      <c r="V46" s="377">
        <f t="shared" si="9"/>
        <v>0</v>
      </c>
      <c r="W46" s="377">
        <f t="shared" si="9"/>
        <v>0</v>
      </c>
      <c r="X46" s="377">
        <f t="shared" si="10"/>
        <v>0</v>
      </c>
      <c r="Y46" s="377">
        <f t="shared" si="10"/>
        <v>0</v>
      </c>
      <c r="Z46" s="377">
        <f t="shared" si="10"/>
        <v>0</v>
      </c>
      <c r="AA46" s="377">
        <f t="shared" si="10"/>
        <v>140998.5</v>
      </c>
      <c r="AB46" s="377">
        <f t="shared" si="10"/>
        <v>0</v>
      </c>
      <c r="AC46" s="377">
        <f t="shared" si="10"/>
        <v>0</v>
      </c>
    </row>
    <row r="47" spans="1:29" ht="13.5">
      <c r="A47" s="174" t="s">
        <v>165</v>
      </c>
      <c r="B47" s="179">
        <v>44000</v>
      </c>
      <c r="C47" s="180" t="s">
        <v>125</v>
      </c>
      <c r="D47" s="181">
        <v>45999</v>
      </c>
      <c r="E47" s="198">
        <v>0</v>
      </c>
      <c r="F47" s="199">
        <v>5</v>
      </c>
      <c r="G47" s="199">
        <v>12</v>
      </c>
      <c r="H47" s="199">
        <v>3</v>
      </c>
      <c r="I47" s="199">
        <v>0</v>
      </c>
      <c r="J47" s="200">
        <v>0</v>
      </c>
      <c r="K47" s="198">
        <v>0</v>
      </c>
      <c r="L47" s="199">
        <v>0</v>
      </c>
      <c r="M47" s="199">
        <v>0</v>
      </c>
      <c r="N47" s="199">
        <v>2</v>
      </c>
      <c r="O47" s="199">
        <v>0</v>
      </c>
      <c r="P47" s="200">
        <v>0</v>
      </c>
      <c r="Q47" s="177">
        <v>44999.5</v>
      </c>
      <c r="R47" s="377">
        <f aca="true" t="shared" si="11" ref="R47:W54">E47*$Q47</f>
        <v>0</v>
      </c>
      <c r="S47" s="377">
        <f t="shared" si="11"/>
        <v>224997.5</v>
      </c>
      <c r="T47" s="377">
        <f t="shared" si="11"/>
        <v>539994</v>
      </c>
      <c r="U47" s="377">
        <f t="shared" si="11"/>
        <v>134998.5</v>
      </c>
      <c r="V47" s="377">
        <f t="shared" si="11"/>
        <v>0</v>
      </c>
      <c r="W47" s="377">
        <f t="shared" si="11"/>
        <v>0</v>
      </c>
      <c r="X47" s="377">
        <f aca="true" t="shared" si="12" ref="X47:AC54">K47*$Q47</f>
        <v>0</v>
      </c>
      <c r="Y47" s="377">
        <f t="shared" si="12"/>
        <v>0</v>
      </c>
      <c r="Z47" s="377">
        <f t="shared" si="12"/>
        <v>0</v>
      </c>
      <c r="AA47" s="377">
        <f t="shared" si="12"/>
        <v>89999</v>
      </c>
      <c r="AB47" s="377">
        <f t="shared" si="12"/>
        <v>0</v>
      </c>
      <c r="AC47" s="377">
        <f t="shared" si="12"/>
        <v>0</v>
      </c>
    </row>
    <row r="48" spans="1:29" ht="13.5">
      <c r="A48" s="174" t="s">
        <v>166</v>
      </c>
      <c r="B48" s="179">
        <v>42000</v>
      </c>
      <c r="C48" s="180" t="s">
        <v>125</v>
      </c>
      <c r="D48" s="181">
        <v>43999</v>
      </c>
      <c r="E48" s="198">
        <v>0</v>
      </c>
      <c r="F48" s="199">
        <v>4</v>
      </c>
      <c r="G48" s="199">
        <v>20</v>
      </c>
      <c r="H48" s="199">
        <v>2</v>
      </c>
      <c r="I48" s="199">
        <v>0</v>
      </c>
      <c r="J48" s="200">
        <v>0</v>
      </c>
      <c r="K48" s="198">
        <v>0</v>
      </c>
      <c r="L48" s="199">
        <v>0</v>
      </c>
      <c r="M48" s="199">
        <v>0</v>
      </c>
      <c r="N48" s="199">
        <v>0</v>
      </c>
      <c r="O48" s="199">
        <v>0</v>
      </c>
      <c r="P48" s="200">
        <v>0</v>
      </c>
      <c r="Q48" s="177">
        <v>42999.5</v>
      </c>
      <c r="R48" s="377">
        <f t="shared" si="11"/>
        <v>0</v>
      </c>
      <c r="S48" s="377">
        <f t="shared" si="11"/>
        <v>171998</v>
      </c>
      <c r="T48" s="377">
        <f t="shared" si="11"/>
        <v>859990</v>
      </c>
      <c r="U48" s="377">
        <f t="shared" si="11"/>
        <v>85999</v>
      </c>
      <c r="V48" s="377">
        <f t="shared" si="11"/>
        <v>0</v>
      </c>
      <c r="W48" s="377">
        <f t="shared" si="11"/>
        <v>0</v>
      </c>
      <c r="X48" s="377">
        <f t="shared" si="12"/>
        <v>0</v>
      </c>
      <c r="Y48" s="377">
        <f t="shared" si="12"/>
        <v>0</v>
      </c>
      <c r="Z48" s="377">
        <f t="shared" si="12"/>
        <v>0</v>
      </c>
      <c r="AA48" s="377">
        <f t="shared" si="12"/>
        <v>0</v>
      </c>
      <c r="AB48" s="377">
        <f t="shared" si="12"/>
        <v>0</v>
      </c>
      <c r="AC48" s="377">
        <f t="shared" si="12"/>
        <v>0</v>
      </c>
    </row>
    <row r="49" spans="1:29" ht="13.5">
      <c r="A49" s="174" t="s">
        <v>167</v>
      </c>
      <c r="B49" s="179">
        <v>40000</v>
      </c>
      <c r="C49" s="180" t="s">
        <v>125</v>
      </c>
      <c r="D49" s="181">
        <v>41999</v>
      </c>
      <c r="E49" s="198">
        <v>0</v>
      </c>
      <c r="F49" s="199">
        <v>0</v>
      </c>
      <c r="G49" s="199">
        <v>9</v>
      </c>
      <c r="H49" s="199">
        <v>4</v>
      </c>
      <c r="I49" s="199">
        <v>0</v>
      </c>
      <c r="J49" s="200">
        <v>0</v>
      </c>
      <c r="K49" s="198">
        <v>0</v>
      </c>
      <c r="L49" s="199">
        <v>0</v>
      </c>
      <c r="M49" s="199">
        <v>0</v>
      </c>
      <c r="N49" s="199">
        <v>3</v>
      </c>
      <c r="O49" s="199">
        <v>0</v>
      </c>
      <c r="P49" s="200">
        <v>0</v>
      </c>
      <c r="Q49" s="177">
        <v>40999.5</v>
      </c>
      <c r="R49" s="377">
        <f t="shared" si="11"/>
        <v>0</v>
      </c>
      <c r="S49" s="377">
        <f t="shared" si="11"/>
        <v>0</v>
      </c>
      <c r="T49" s="377">
        <f t="shared" si="11"/>
        <v>368995.5</v>
      </c>
      <c r="U49" s="377">
        <f t="shared" si="11"/>
        <v>163998</v>
      </c>
      <c r="V49" s="377">
        <f t="shared" si="11"/>
        <v>0</v>
      </c>
      <c r="W49" s="377">
        <f t="shared" si="11"/>
        <v>0</v>
      </c>
      <c r="X49" s="377">
        <f t="shared" si="12"/>
        <v>0</v>
      </c>
      <c r="Y49" s="377">
        <f t="shared" si="12"/>
        <v>0</v>
      </c>
      <c r="Z49" s="377">
        <f t="shared" si="12"/>
        <v>0</v>
      </c>
      <c r="AA49" s="377">
        <f t="shared" si="12"/>
        <v>122998.5</v>
      </c>
      <c r="AB49" s="377">
        <f t="shared" si="12"/>
        <v>0</v>
      </c>
      <c r="AC49" s="377">
        <f t="shared" si="12"/>
        <v>0</v>
      </c>
    </row>
    <row r="50" spans="1:29" ht="13.5">
      <c r="A50" s="174" t="s">
        <v>168</v>
      </c>
      <c r="B50" s="179">
        <v>38000</v>
      </c>
      <c r="C50" s="180" t="s">
        <v>125</v>
      </c>
      <c r="D50" s="181">
        <v>39999</v>
      </c>
      <c r="E50" s="198">
        <v>0</v>
      </c>
      <c r="F50" s="199">
        <v>1</v>
      </c>
      <c r="G50" s="199">
        <v>7</v>
      </c>
      <c r="H50" s="199">
        <v>8</v>
      </c>
      <c r="I50" s="199">
        <v>0</v>
      </c>
      <c r="J50" s="200">
        <v>0</v>
      </c>
      <c r="K50" s="198">
        <v>0</v>
      </c>
      <c r="L50" s="199">
        <v>0</v>
      </c>
      <c r="M50" s="199">
        <v>2</v>
      </c>
      <c r="N50" s="199">
        <v>1</v>
      </c>
      <c r="O50" s="199">
        <v>0</v>
      </c>
      <c r="P50" s="200">
        <v>0</v>
      </c>
      <c r="Q50" s="177">
        <v>38999.5</v>
      </c>
      <c r="R50" s="377">
        <f t="shared" si="11"/>
        <v>0</v>
      </c>
      <c r="S50" s="377">
        <f t="shared" si="11"/>
        <v>38999.5</v>
      </c>
      <c r="T50" s="377">
        <f t="shared" si="11"/>
        <v>272996.5</v>
      </c>
      <c r="U50" s="377">
        <f t="shared" si="11"/>
        <v>311996</v>
      </c>
      <c r="V50" s="377">
        <f t="shared" si="11"/>
        <v>0</v>
      </c>
      <c r="W50" s="377">
        <f t="shared" si="11"/>
        <v>0</v>
      </c>
      <c r="X50" s="377">
        <f t="shared" si="12"/>
        <v>0</v>
      </c>
      <c r="Y50" s="377">
        <f t="shared" si="12"/>
        <v>0</v>
      </c>
      <c r="Z50" s="377">
        <f t="shared" si="12"/>
        <v>77999</v>
      </c>
      <c r="AA50" s="377">
        <f t="shared" si="12"/>
        <v>38999.5</v>
      </c>
      <c r="AB50" s="377">
        <f t="shared" si="12"/>
        <v>0</v>
      </c>
      <c r="AC50" s="377">
        <f t="shared" si="12"/>
        <v>0</v>
      </c>
    </row>
    <row r="51" spans="1:29" ht="13.5">
      <c r="A51" s="174" t="s">
        <v>169</v>
      </c>
      <c r="B51" s="179">
        <v>36000</v>
      </c>
      <c r="C51" s="180" t="s">
        <v>125</v>
      </c>
      <c r="D51" s="181">
        <v>37999</v>
      </c>
      <c r="E51" s="198">
        <v>0</v>
      </c>
      <c r="F51" s="199">
        <v>0</v>
      </c>
      <c r="G51" s="199">
        <v>3</v>
      </c>
      <c r="H51" s="199">
        <v>8</v>
      </c>
      <c r="I51" s="199">
        <v>0</v>
      </c>
      <c r="J51" s="200">
        <v>0</v>
      </c>
      <c r="K51" s="198">
        <v>0</v>
      </c>
      <c r="L51" s="199">
        <v>0</v>
      </c>
      <c r="M51" s="199">
        <v>0</v>
      </c>
      <c r="N51" s="199">
        <v>0</v>
      </c>
      <c r="O51" s="199">
        <v>0</v>
      </c>
      <c r="P51" s="200">
        <v>0</v>
      </c>
      <c r="Q51" s="177">
        <v>36999.5</v>
      </c>
      <c r="R51" s="377">
        <f t="shared" si="11"/>
        <v>0</v>
      </c>
      <c r="S51" s="377">
        <f t="shared" si="11"/>
        <v>0</v>
      </c>
      <c r="T51" s="377">
        <f t="shared" si="11"/>
        <v>110998.5</v>
      </c>
      <c r="U51" s="377">
        <f t="shared" si="11"/>
        <v>295996</v>
      </c>
      <c r="V51" s="377">
        <f t="shared" si="11"/>
        <v>0</v>
      </c>
      <c r="W51" s="377">
        <f t="shared" si="11"/>
        <v>0</v>
      </c>
      <c r="X51" s="377">
        <f t="shared" si="12"/>
        <v>0</v>
      </c>
      <c r="Y51" s="377">
        <f t="shared" si="12"/>
        <v>0</v>
      </c>
      <c r="Z51" s="377">
        <f t="shared" si="12"/>
        <v>0</v>
      </c>
      <c r="AA51" s="377">
        <f t="shared" si="12"/>
        <v>0</v>
      </c>
      <c r="AB51" s="377">
        <f t="shared" si="12"/>
        <v>0</v>
      </c>
      <c r="AC51" s="377">
        <f t="shared" si="12"/>
        <v>0</v>
      </c>
    </row>
    <row r="52" spans="1:29" ht="13.5">
      <c r="A52" s="174" t="s">
        <v>170</v>
      </c>
      <c r="B52" s="179">
        <v>34000</v>
      </c>
      <c r="C52" s="180" t="s">
        <v>125</v>
      </c>
      <c r="D52" s="181">
        <v>35999</v>
      </c>
      <c r="E52" s="198">
        <v>0</v>
      </c>
      <c r="F52" s="199">
        <v>0</v>
      </c>
      <c r="G52" s="199">
        <v>1</v>
      </c>
      <c r="H52" s="199">
        <v>9</v>
      </c>
      <c r="I52" s="199">
        <v>0</v>
      </c>
      <c r="J52" s="200">
        <v>0</v>
      </c>
      <c r="K52" s="198">
        <v>0</v>
      </c>
      <c r="L52" s="199">
        <v>0</v>
      </c>
      <c r="M52" s="199">
        <v>0</v>
      </c>
      <c r="N52" s="199">
        <v>5</v>
      </c>
      <c r="O52" s="199">
        <v>0</v>
      </c>
      <c r="P52" s="200">
        <v>0</v>
      </c>
      <c r="Q52" s="177">
        <v>34999.5</v>
      </c>
      <c r="R52" s="377">
        <f t="shared" si="11"/>
        <v>0</v>
      </c>
      <c r="S52" s="377">
        <f t="shared" si="11"/>
        <v>0</v>
      </c>
      <c r="T52" s="377">
        <f t="shared" si="11"/>
        <v>34999.5</v>
      </c>
      <c r="U52" s="377">
        <f t="shared" si="11"/>
        <v>314995.5</v>
      </c>
      <c r="V52" s="377">
        <f t="shared" si="11"/>
        <v>0</v>
      </c>
      <c r="W52" s="377">
        <f t="shared" si="11"/>
        <v>0</v>
      </c>
      <c r="X52" s="377">
        <f t="shared" si="12"/>
        <v>0</v>
      </c>
      <c r="Y52" s="377">
        <f t="shared" si="12"/>
        <v>0</v>
      </c>
      <c r="Z52" s="377">
        <f t="shared" si="12"/>
        <v>0</v>
      </c>
      <c r="AA52" s="377">
        <f t="shared" si="12"/>
        <v>174997.5</v>
      </c>
      <c r="AB52" s="377">
        <f t="shared" si="12"/>
        <v>0</v>
      </c>
      <c r="AC52" s="377">
        <f t="shared" si="12"/>
        <v>0</v>
      </c>
    </row>
    <row r="53" spans="1:29" ht="13.5">
      <c r="A53" s="174" t="s">
        <v>171</v>
      </c>
      <c r="B53" s="179">
        <v>32000</v>
      </c>
      <c r="C53" s="180" t="s">
        <v>125</v>
      </c>
      <c r="D53" s="181">
        <v>33999</v>
      </c>
      <c r="E53" s="198">
        <v>0</v>
      </c>
      <c r="F53" s="199">
        <v>0</v>
      </c>
      <c r="G53" s="199">
        <v>0</v>
      </c>
      <c r="H53" s="199">
        <v>7</v>
      </c>
      <c r="I53" s="199">
        <v>0</v>
      </c>
      <c r="J53" s="200">
        <v>0</v>
      </c>
      <c r="K53" s="198">
        <v>0</v>
      </c>
      <c r="L53" s="199">
        <v>0</v>
      </c>
      <c r="M53" s="199">
        <v>0</v>
      </c>
      <c r="N53" s="199">
        <v>1</v>
      </c>
      <c r="O53" s="199">
        <v>0</v>
      </c>
      <c r="P53" s="200">
        <v>0</v>
      </c>
      <c r="Q53" s="177">
        <v>32999.5</v>
      </c>
      <c r="R53" s="377">
        <f t="shared" si="11"/>
        <v>0</v>
      </c>
      <c r="S53" s="377">
        <f t="shared" si="11"/>
        <v>0</v>
      </c>
      <c r="T53" s="377">
        <f t="shared" si="11"/>
        <v>0</v>
      </c>
      <c r="U53" s="377">
        <f t="shared" si="11"/>
        <v>230996.5</v>
      </c>
      <c r="V53" s="377">
        <f t="shared" si="11"/>
        <v>0</v>
      </c>
      <c r="W53" s="377">
        <f t="shared" si="11"/>
        <v>0</v>
      </c>
      <c r="X53" s="377">
        <f t="shared" si="12"/>
        <v>0</v>
      </c>
      <c r="Y53" s="377">
        <f t="shared" si="12"/>
        <v>0</v>
      </c>
      <c r="Z53" s="377">
        <f t="shared" si="12"/>
        <v>0</v>
      </c>
      <c r="AA53" s="377">
        <f t="shared" si="12"/>
        <v>32999.5</v>
      </c>
      <c r="AB53" s="377">
        <f t="shared" si="12"/>
        <v>0</v>
      </c>
      <c r="AC53" s="377">
        <f t="shared" si="12"/>
        <v>0</v>
      </c>
    </row>
    <row r="54" spans="1:29" ht="13.5">
      <c r="A54" s="174" t="s">
        <v>172</v>
      </c>
      <c r="B54" s="179">
        <v>30000</v>
      </c>
      <c r="C54" s="180" t="s">
        <v>125</v>
      </c>
      <c r="D54" s="181">
        <v>31999</v>
      </c>
      <c r="E54" s="198">
        <v>0</v>
      </c>
      <c r="F54" s="199">
        <v>0</v>
      </c>
      <c r="G54" s="199">
        <v>0</v>
      </c>
      <c r="H54" s="199">
        <v>5</v>
      </c>
      <c r="I54" s="199">
        <v>4</v>
      </c>
      <c r="J54" s="200">
        <v>0</v>
      </c>
      <c r="K54" s="198">
        <v>0</v>
      </c>
      <c r="L54" s="199">
        <v>0</v>
      </c>
      <c r="M54" s="199">
        <v>0</v>
      </c>
      <c r="N54" s="199">
        <v>2</v>
      </c>
      <c r="O54" s="199">
        <v>0</v>
      </c>
      <c r="P54" s="200">
        <v>0</v>
      </c>
      <c r="Q54" s="177">
        <v>30999.5</v>
      </c>
      <c r="R54" s="377">
        <f t="shared" si="11"/>
        <v>0</v>
      </c>
      <c r="S54" s="377">
        <f t="shared" si="11"/>
        <v>0</v>
      </c>
      <c r="T54" s="377">
        <f t="shared" si="11"/>
        <v>0</v>
      </c>
      <c r="U54" s="377">
        <f t="shared" si="11"/>
        <v>154997.5</v>
      </c>
      <c r="V54" s="377">
        <f t="shared" si="11"/>
        <v>123998</v>
      </c>
      <c r="W54" s="377">
        <f t="shared" si="11"/>
        <v>0</v>
      </c>
      <c r="X54" s="377">
        <f t="shared" si="12"/>
        <v>0</v>
      </c>
      <c r="Y54" s="377">
        <f t="shared" si="12"/>
        <v>0</v>
      </c>
      <c r="Z54" s="377">
        <f t="shared" si="12"/>
        <v>0</v>
      </c>
      <c r="AA54" s="377">
        <f t="shared" si="12"/>
        <v>61999</v>
      </c>
      <c r="AB54" s="377">
        <f t="shared" si="12"/>
        <v>0</v>
      </c>
      <c r="AC54" s="377">
        <f t="shared" si="12"/>
        <v>0</v>
      </c>
    </row>
    <row r="55" spans="1:29" ht="14.25" thickBot="1">
      <c r="A55" s="182" t="s">
        <v>173</v>
      </c>
      <c r="B55" s="183" t="s">
        <v>174</v>
      </c>
      <c r="C55" s="183"/>
      <c r="D55" s="184"/>
      <c r="E55" s="195">
        <v>0</v>
      </c>
      <c r="F55" s="196">
        <v>0</v>
      </c>
      <c r="G55" s="196">
        <v>1</v>
      </c>
      <c r="H55" s="196">
        <v>8</v>
      </c>
      <c r="I55" s="196">
        <v>14</v>
      </c>
      <c r="J55" s="197">
        <v>0</v>
      </c>
      <c r="K55" s="195">
        <v>0</v>
      </c>
      <c r="L55" s="196">
        <v>0</v>
      </c>
      <c r="M55" s="196">
        <v>0</v>
      </c>
      <c r="N55" s="196">
        <v>2</v>
      </c>
      <c r="O55" s="196">
        <v>0</v>
      </c>
      <c r="P55" s="197">
        <v>0</v>
      </c>
      <c r="Q55" s="185">
        <v>30000</v>
      </c>
      <c r="R55" s="377">
        <f aca="true" t="shared" si="13" ref="R55:W55">E55*$Q55</f>
        <v>0</v>
      </c>
      <c r="S55" s="377">
        <f t="shared" si="13"/>
        <v>0</v>
      </c>
      <c r="T55" s="377">
        <f t="shared" si="13"/>
        <v>30000</v>
      </c>
      <c r="U55" s="377">
        <f t="shared" si="13"/>
        <v>240000</v>
      </c>
      <c r="V55" s="377">
        <f t="shared" si="13"/>
        <v>420000</v>
      </c>
      <c r="W55" s="377">
        <f t="shared" si="13"/>
        <v>0</v>
      </c>
      <c r="X55" s="377">
        <f aca="true" t="shared" si="14" ref="X55:AC55">K55*$Q55</f>
        <v>0</v>
      </c>
      <c r="Y55" s="377">
        <f t="shared" si="14"/>
        <v>0</v>
      </c>
      <c r="Z55" s="377">
        <f t="shared" si="14"/>
        <v>0</v>
      </c>
      <c r="AA55" s="377">
        <f t="shared" si="14"/>
        <v>60000</v>
      </c>
      <c r="AB55" s="377">
        <f t="shared" si="14"/>
        <v>0</v>
      </c>
      <c r="AC55" s="377">
        <f t="shared" si="14"/>
        <v>0</v>
      </c>
    </row>
    <row r="56" spans="1:29" s="192" customFormat="1" ht="15" thickBot="1" thickTop="1">
      <c r="A56" s="186" t="s">
        <v>175</v>
      </c>
      <c r="B56" s="187" t="s">
        <v>176</v>
      </c>
      <c r="C56" s="187"/>
      <c r="D56" s="188"/>
      <c r="E56" s="374">
        <f aca="true" t="shared" si="15" ref="E56:P56">SUM(E6:E55)</f>
        <v>155</v>
      </c>
      <c r="F56" s="375">
        <f t="shared" si="15"/>
        <v>153</v>
      </c>
      <c r="G56" s="375">
        <f t="shared" si="15"/>
        <v>127</v>
      </c>
      <c r="H56" s="375">
        <f t="shared" si="15"/>
        <v>63</v>
      </c>
      <c r="I56" s="375">
        <f t="shared" si="15"/>
        <v>18</v>
      </c>
      <c r="J56" s="376">
        <f t="shared" si="15"/>
        <v>0</v>
      </c>
      <c r="K56" s="374">
        <f t="shared" si="15"/>
        <v>135</v>
      </c>
      <c r="L56" s="375">
        <f t="shared" si="15"/>
        <v>73</v>
      </c>
      <c r="M56" s="375">
        <f t="shared" si="15"/>
        <v>37</v>
      </c>
      <c r="N56" s="375">
        <f t="shared" si="15"/>
        <v>30</v>
      </c>
      <c r="O56" s="375">
        <f t="shared" si="15"/>
        <v>0</v>
      </c>
      <c r="P56" s="376">
        <f t="shared" si="15"/>
        <v>0</v>
      </c>
      <c r="Q56" s="192" t="s">
        <v>176</v>
      </c>
      <c r="R56" s="378">
        <f aca="true" t="shared" si="16" ref="R56:W56">SUM(R6:R55)</f>
        <v>12735423</v>
      </c>
      <c r="S56" s="378">
        <f t="shared" si="16"/>
        <v>9687423.5</v>
      </c>
      <c r="T56" s="378">
        <f t="shared" si="16"/>
        <v>6885937</v>
      </c>
      <c r="U56" s="378">
        <f t="shared" si="16"/>
        <v>2482972.5</v>
      </c>
      <c r="V56" s="378">
        <f t="shared" si="16"/>
        <v>543998</v>
      </c>
      <c r="W56" s="378">
        <f t="shared" si="16"/>
        <v>0</v>
      </c>
      <c r="X56" s="378">
        <f aca="true" t="shared" si="17" ref="X56:AC56">SUM(X6:X55)</f>
        <v>12777935</v>
      </c>
      <c r="Y56" s="378">
        <f t="shared" si="17"/>
        <v>4954963.5</v>
      </c>
      <c r="Z56" s="378">
        <f t="shared" si="17"/>
        <v>2230981.5</v>
      </c>
      <c r="AA56" s="378">
        <f t="shared" si="17"/>
        <v>1323986</v>
      </c>
      <c r="AB56" s="378">
        <f t="shared" si="17"/>
        <v>0</v>
      </c>
      <c r="AC56" s="378">
        <f t="shared" si="17"/>
        <v>0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workbookViewId="0" topLeftCell="A1">
      <selection activeCell="E26" sqref="E26"/>
    </sheetView>
  </sheetViews>
  <sheetFormatPr defaultColWidth="9.140625" defaultRowHeight="12.75"/>
  <cols>
    <col min="1" max="1" width="6.00390625" style="160" customWidth="1"/>
    <col min="2" max="2" width="10.421875" style="160" customWidth="1"/>
    <col min="3" max="3" width="1.57421875" style="160" customWidth="1"/>
    <col min="4" max="4" width="8.00390625" style="160" customWidth="1"/>
    <col min="5" max="16" width="6.7109375" style="160" customWidth="1"/>
    <col min="17" max="17" width="9.140625" style="160" customWidth="1"/>
    <col min="18" max="29" width="5.140625" style="160" customWidth="1"/>
    <col min="30" max="16384" width="9.140625" style="160" customWidth="1"/>
  </cols>
  <sheetData>
    <row r="1" spans="1:16" ht="17.25" thickBot="1" thickTop="1">
      <c r="A1" s="202" t="s">
        <v>177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59"/>
      <c r="M1" s="159"/>
      <c r="N1" s="159"/>
      <c r="O1" s="159"/>
      <c r="P1" s="159"/>
    </row>
    <row r="2" spans="1:16" ht="32.25" customHeight="1" thickBot="1" thickTop="1">
      <c r="A2" s="194" t="s">
        <v>109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3.5" thickBot="1">
      <c r="A3" s="161" t="s">
        <v>110</v>
      </c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29" ht="15.75">
      <c r="A4" s="201" t="s">
        <v>178</v>
      </c>
      <c r="B4" s="164"/>
      <c r="C4" s="164"/>
      <c r="D4" s="165"/>
      <c r="E4" s="166" t="s">
        <v>113</v>
      </c>
      <c r="F4" s="166"/>
      <c r="G4" s="166"/>
      <c r="H4" s="166"/>
      <c r="I4" s="166"/>
      <c r="J4" s="167"/>
      <c r="K4" s="166" t="s">
        <v>114</v>
      </c>
      <c r="L4" s="166"/>
      <c r="M4" s="166"/>
      <c r="N4" s="166"/>
      <c r="O4" s="166"/>
      <c r="P4" s="167"/>
      <c r="R4" s="166" t="s">
        <v>113</v>
      </c>
      <c r="S4" s="166"/>
      <c r="T4" s="166"/>
      <c r="U4" s="166"/>
      <c r="V4" s="166"/>
      <c r="W4" s="167"/>
      <c r="X4" s="166" t="s">
        <v>114</v>
      </c>
      <c r="Y4" s="166"/>
      <c r="Z4" s="166"/>
      <c r="AA4" s="166"/>
      <c r="AB4" s="166"/>
      <c r="AC4" s="167"/>
    </row>
    <row r="5" spans="1:29" ht="16.5" thickBot="1">
      <c r="A5" s="168"/>
      <c r="B5" s="169" t="s">
        <v>179</v>
      </c>
      <c r="C5" s="169"/>
      <c r="D5" s="170"/>
      <c r="E5" s="171" t="s">
        <v>116</v>
      </c>
      <c r="F5" s="172" t="s">
        <v>117</v>
      </c>
      <c r="G5" s="172" t="s">
        <v>118</v>
      </c>
      <c r="H5" s="172" t="s">
        <v>119</v>
      </c>
      <c r="I5" s="172" t="s">
        <v>120</v>
      </c>
      <c r="J5" s="173" t="s">
        <v>121</v>
      </c>
      <c r="K5" s="171" t="s">
        <v>116</v>
      </c>
      <c r="L5" s="172" t="s">
        <v>117</v>
      </c>
      <c r="M5" s="172" t="s">
        <v>118</v>
      </c>
      <c r="N5" s="172" t="s">
        <v>119</v>
      </c>
      <c r="O5" s="172" t="s">
        <v>120</v>
      </c>
      <c r="P5" s="173" t="s">
        <v>121</v>
      </c>
      <c r="R5" s="171" t="s">
        <v>116</v>
      </c>
      <c r="S5" s="172" t="s">
        <v>117</v>
      </c>
      <c r="T5" s="172" t="s">
        <v>118</v>
      </c>
      <c r="U5" s="172" t="s">
        <v>119</v>
      </c>
      <c r="V5" s="172" t="s">
        <v>120</v>
      </c>
      <c r="W5" s="173" t="s">
        <v>121</v>
      </c>
      <c r="X5" s="171" t="s">
        <v>116</v>
      </c>
      <c r="Y5" s="172" t="s">
        <v>117</v>
      </c>
      <c r="Z5" s="172" t="s">
        <v>118</v>
      </c>
      <c r="AA5" s="172" t="s">
        <v>119</v>
      </c>
      <c r="AB5" s="172" t="s">
        <v>120</v>
      </c>
      <c r="AC5" s="173" t="s">
        <v>121</v>
      </c>
    </row>
    <row r="6" spans="1:29" ht="13.5">
      <c r="A6" s="174" t="s">
        <v>122</v>
      </c>
      <c r="B6" s="175" t="s">
        <v>180</v>
      </c>
      <c r="C6" s="175"/>
      <c r="D6" s="176"/>
      <c r="E6" s="195"/>
      <c r="F6" s="196"/>
      <c r="G6" s="196"/>
      <c r="H6" s="196"/>
      <c r="I6" s="196"/>
      <c r="J6" s="197"/>
      <c r="K6" s="195"/>
      <c r="L6" s="196"/>
      <c r="M6" s="196"/>
      <c r="N6" s="196"/>
      <c r="O6" s="196"/>
      <c r="P6" s="197"/>
      <c r="Q6" s="177">
        <v>150000</v>
      </c>
      <c r="R6" s="178">
        <f aca="true" t="shared" si="0" ref="R6:R30">E6*$Q6</f>
        <v>0</v>
      </c>
      <c r="S6" s="178">
        <f aca="true" t="shared" si="1" ref="S6:S30">F6*$Q6</f>
        <v>0</v>
      </c>
      <c r="T6" s="178">
        <f aca="true" t="shared" si="2" ref="T6:T30">G6*$Q6</f>
        <v>0</v>
      </c>
      <c r="U6" s="178">
        <f aca="true" t="shared" si="3" ref="U6:U30">H6*$Q6</f>
        <v>0</v>
      </c>
      <c r="V6" s="178">
        <f aca="true" t="shared" si="4" ref="V6:V30">I6*$Q6</f>
        <v>0</v>
      </c>
      <c r="W6" s="178">
        <f aca="true" t="shared" si="5" ref="W6:W30">J6*$Q6</f>
        <v>0</v>
      </c>
      <c r="X6" s="178">
        <f aca="true" t="shared" si="6" ref="X6:X30">K6*$Q6</f>
        <v>0</v>
      </c>
      <c r="Y6" s="178">
        <f aca="true" t="shared" si="7" ref="Y6:Y30">L6*$Q6</f>
        <v>0</v>
      </c>
      <c r="Z6" s="178">
        <f aca="true" t="shared" si="8" ref="Z6:Z30">M6*$Q6</f>
        <v>0</v>
      </c>
      <c r="AA6" s="178">
        <f aca="true" t="shared" si="9" ref="AA6:AA30">N6*$Q6</f>
        <v>0</v>
      </c>
      <c r="AB6" s="178">
        <f aca="true" t="shared" si="10" ref="AB6:AB30">O6*$Q6</f>
        <v>0</v>
      </c>
      <c r="AC6" s="178">
        <f aca="true" t="shared" si="11" ref="AC6:AC30">P6*$Q6</f>
        <v>0</v>
      </c>
    </row>
    <row r="7" spans="1:29" ht="13.5">
      <c r="A7" s="174" t="s">
        <v>124</v>
      </c>
      <c r="B7" s="179">
        <f aca="true" t="shared" si="12" ref="B7:B29">D8+1</f>
        <v>265000</v>
      </c>
      <c r="C7" s="180" t="s">
        <v>125</v>
      </c>
      <c r="D7" s="181">
        <f aca="true" t="shared" si="13" ref="D7:D30">B7+4999</f>
        <v>269999</v>
      </c>
      <c r="E7" s="198"/>
      <c r="F7" s="199"/>
      <c r="G7" s="199"/>
      <c r="H7" s="199"/>
      <c r="I7" s="199"/>
      <c r="J7" s="200"/>
      <c r="K7" s="198"/>
      <c r="L7" s="199"/>
      <c r="M7" s="199"/>
      <c r="N7" s="199"/>
      <c r="O7" s="199"/>
      <c r="P7" s="200"/>
      <c r="Q7" s="177">
        <v>147499.5</v>
      </c>
      <c r="R7" s="178">
        <f t="shared" si="0"/>
        <v>0</v>
      </c>
      <c r="S7" s="178">
        <f t="shared" si="1"/>
        <v>0</v>
      </c>
      <c r="T7" s="178">
        <f t="shared" si="2"/>
        <v>0</v>
      </c>
      <c r="U7" s="178">
        <f t="shared" si="3"/>
        <v>0</v>
      </c>
      <c r="V7" s="178">
        <f t="shared" si="4"/>
        <v>0</v>
      </c>
      <c r="W7" s="178">
        <f t="shared" si="5"/>
        <v>0</v>
      </c>
      <c r="X7" s="178">
        <f t="shared" si="6"/>
        <v>0</v>
      </c>
      <c r="Y7" s="178">
        <f t="shared" si="7"/>
        <v>0</v>
      </c>
      <c r="Z7" s="178">
        <f t="shared" si="8"/>
        <v>0</v>
      </c>
      <c r="AA7" s="178">
        <f t="shared" si="9"/>
        <v>0</v>
      </c>
      <c r="AB7" s="178">
        <f t="shared" si="10"/>
        <v>0</v>
      </c>
      <c r="AC7" s="178">
        <f t="shared" si="11"/>
        <v>0</v>
      </c>
    </row>
    <row r="8" spans="1:29" ht="13.5">
      <c r="A8" s="174" t="s">
        <v>126</v>
      </c>
      <c r="B8" s="179">
        <f t="shared" si="12"/>
        <v>260000</v>
      </c>
      <c r="C8" s="180" t="s">
        <v>125</v>
      </c>
      <c r="D8" s="181">
        <f t="shared" si="13"/>
        <v>264999</v>
      </c>
      <c r="E8" s="198"/>
      <c r="F8" s="199"/>
      <c r="G8" s="199"/>
      <c r="H8" s="199"/>
      <c r="I8" s="199"/>
      <c r="J8" s="200"/>
      <c r="K8" s="198"/>
      <c r="L8" s="199"/>
      <c r="M8" s="199"/>
      <c r="N8" s="199"/>
      <c r="O8" s="199"/>
      <c r="P8" s="200"/>
      <c r="Q8" s="177">
        <v>142499.5</v>
      </c>
      <c r="R8" s="178">
        <f t="shared" si="0"/>
        <v>0</v>
      </c>
      <c r="S8" s="178">
        <f t="shared" si="1"/>
        <v>0</v>
      </c>
      <c r="T8" s="178">
        <f t="shared" si="2"/>
        <v>0</v>
      </c>
      <c r="U8" s="178">
        <f t="shared" si="3"/>
        <v>0</v>
      </c>
      <c r="V8" s="178">
        <f t="shared" si="4"/>
        <v>0</v>
      </c>
      <c r="W8" s="178">
        <f t="shared" si="5"/>
        <v>0</v>
      </c>
      <c r="X8" s="178">
        <f t="shared" si="6"/>
        <v>0</v>
      </c>
      <c r="Y8" s="178">
        <f t="shared" si="7"/>
        <v>0</v>
      </c>
      <c r="Z8" s="178">
        <f t="shared" si="8"/>
        <v>0</v>
      </c>
      <c r="AA8" s="178">
        <f t="shared" si="9"/>
        <v>0</v>
      </c>
      <c r="AB8" s="178">
        <f t="shared" si="10"/>
        <v>0</v>
      </c>
      <c r="AC8" s="178">
        <f t="shared" si="11"/>
        <v>0</v>
      </c>
    </row>
    <row r="9" spans="1:29" ht="13.5">
      <c r="A9" s="174" t="s">
        <v>127</v>
      </c>
      <c r="B9" s="179">
        <f t="shared" si="12"/>
        <v>255000</v>
      </c>
      <c r="C9" s="180" t="s">
        <v>125</v>
      </c>
      <c r="D9" s="181">
        <f t="shared" si="13"/>
        <v>259999</v>
      </c>
      <c r="E9" s="198"/>
      <c r="F9" s="199"/>
      <c r="G9" s="199"/>
      <c r="H9" s="199"/>
      <c r="I9" s="199"/>
      <c r="J9" s="200"/>
      <c r="K9" s="198"/>
      <c r="L9" s="199"/>
      <c r="M9" s="199"/>
      <c r="N9" s="199"/>
      <c r="O9" s="199"/>
      <c r="P9" s="200"/>
      <c r="Q9" s="177">
        <v>137499.5</v>
      </c>
      <c r="R9" s="178">
        <f t="shared" si="0"/>
        <v>0</v>
      </c>
      <c r="S9" s="178">
        <f t="shared" si="1"/>
        <v>0</v>
      </c>
      <c r="T9" s="178">
        <f t="shared" si="2"/>
        <v>0</v>
      </c>
      <c r="U9" s="178">
        <f t="shared" si="3"/>
        <v>0</v>
      </c>
      <c r="V9" s="178">
        <f t="shared" si="4"/>
        <v>0</v>
      </c>
      <c r="W9" s="178">
        <f t="shared" si="5"/>
        <v>0</v>
      </c>
      <c r="X9" s="178">
        <f t="shared" si="6"/>
        <v>0</v>
      </c>
      <c r="Y9" s="178">
        <f t="shared" si="7"/>
        <v>0</v>
      </c>
      <c r="Z9" s="178">
        <f t="shared" si="8"/>
        <v>0</v>
      </c>
      <c r="AA9" s="178">
        <f t="shared" si="9"/>
        <v>0</v>
      </c>
      <c r="AB9" s="178">
        <f t="shared" si="10"/>
        <v>0</v>
      </c>
      <c r="AC9" s="178">
        <f t="shared" si="11"/>
        <v>0</v>
      </c>
    </row>
    <row r="10" spans="1:29" ht="13.5">
      <c r="A10" s="174" t="s">
        <v>128</v>
      </c>
      <c r="B10" s="179">
        <f t="shared" si="12"/>
        <v>250000</v>
      </c>
      <c r="C10" s="180" t="s">
        <v>125</v>
      </c>
      <c r="D10" s="181">
        <f t="shared" si="13"/>
        <v>254999</v>
      </c>
      <c r="E10" s="198"/>
      <c r="F10" s="199"/>
      <c r="G10" s="199"/>
      <c r="H10" s="199"/>
      <c r="I10" s="199"/>
      <c r="J10" s="200"/>
      <c r="K10" s="198"/>
      <c r="L10" s="199"/>
      <c r="M10" s="199"/>
      <c r="N10" s="199"/>
      <c r="O10" s="199"/>
      <c r="P10" s="200"/>
      <c r="Q10" s="177">
        <v>132499.5</v>
      </c>
      <c r="R10" s="178">
        <f t="shared" si="0"/>
        <v>0</v>
      </c>
      <c r="S10" s="178">
        <f t="shared" si="1"/>
        <v>0</v>
      </c>
      <c r="T10" s="178">
        <f t="shared" si="2"/>
        <v>0</v>
      </c>
      <c r="U10" s="178">
        <f t="shared" si="3"/>
        <v>0</v>
      </c>
      <c r="V10" s="178">
        <f t="shared" si="4"/>
        <v>0</v>
      </c>
      <c r="W10" s="178">
        <f t="shared" si="5"/>
        <v>0</v>
      </c>
      <c r="X10" s="178">
        <f t="shared" si="6"/>
        <v>0</v>
      </c>
      <c r="Y10" s="178">
        <f t="shared" si="7"/>
        <v>0</v>
      </c>
      <c r="Z10" s="178">
        <f t="shared" si="8"/>
        <v>0</v>
      </c>
      <c r="AA10" s="178">
        <f t="shared" si="9"/>
        <v>0</v>
      </c>
      <c r="AB10" s="178">
        <f t="shared" si="10"/>
        <v>0</v>
      </c>
      <c r="AC10" s="178">
        <f t="shared" si="11"/>
        <v>0</v>
      </c>
    </row>
    <row r="11" spans="1:29" ht="13.5">
      <c r="A11" s="174" t="s">
        <v>129</v>
      </c>
      <c r="B11" s="179">
        <f t="shared" si="12"/>
        <v>245000</v>
      </c>
      <c r="C11" s="180" t="s">
        <v>125</v>
      </c>
      <c r="D11" s="181">
        <f t="shared" si="13"/>
        <v>249999</v>
      </c>
      <c r="E11" s="198"/>
      <c r="F11" s="199"/>
      <c r="G11" s="199"/>
      <c r="H11" s="199"/>
      <c r="I11" s="199"/>
      <c r="J11" s="200"/>
      <c r="K11" s="198"/>
      <c r="L11" s="199"/>
      <c r="M11" s="199"/>
      <c r="N11" s="199"/>
      <c r="O11" s="199"/>
      <c r="P11" s="200"/>
      <c r="Q11" s="177">
        <v>127499.5</v>
      </c>
      <c r="R11" s="178">
        <f t="shared" si="0"/>
        <v>0</v>
      </c>
      <c r="S11" s="178">
        <f t="shared" si="1"/>
        <v>0</v>
      </c>
      <c r="T11" s="178">
        <f t="shared" si="2"/>
        <v>0</v>
      </c>
      <c r="U11" s="178">
        <f t="shared" si="3"/>
        <v>0</v>
      </c>
      <c r="V11" s="178">
        <f t="shared" si="4"/>
        <v>0</v>
      </c>
      <c r="W11" s="178">
        <f t="shared" si="5"/>
        <v>0</v>
      </c>
      <c r="X11" s="178">
        <f t="shared" si="6"/>
        <v>0</v>
      </c>
      <c r="Y11" s="178">
        <f t="shared" si="7"/>
        <v>0</v>
      </c>
      <c r="Z11" s="178">
        <f t="shared" si="8"/>
        <v>0</v>
      </c>
      <c r="AA11" s="178">
        <f t="shared" si="9"/>
        <v>0</v>
      </c>
      <c r="AB11" s="178">
        <f t="shared" si="10"/>
        <v>0</v>
      </c>
      <c r="AC11" s="178">
        <f t="shared" si="11"/>
        <v>0</v>
      </c>
    </row>
    <row r="12" spans="1:29" ht="13.5">
      <c r="A12" s="174" t="s">
        <v>130</v>
      </c>
      <c r="B12" s="179">
        <f t="shared" si="12"/>
        <v>240000</v>
      </c>
      <c r="C12" s="180" t="s">
        <v>125</v>
      </c>
      <c r="D12" s="181">
        <f t="shared" si="13"/>
        <v>244999</v>
      </c>
      <c r="E12" s="198"/>
      <c r="F12" s="199"/>
      <c r="G12" s="199"/>
      <c r="H12" s="199"/>
      <c r="I12" s="199"/>
      <c r="J12" s="200"/>
      <c r="K12" s="198"/>
      <c r="L12" s="199"/>
      <c r="M12" s="199"/>
      <c r="N12" s="199"/>
      <c r="O12" s="199"/>
      <c r="P12" s="200"/>
      <c r="Q12" s="177">
        <v>122499.5</v>
      </c>
      <c r="R12" s="178">
        <f t="shared" si="0"/>
        <v>0</v>
      </c>
      <c r="S12" s="178">
        <f t="shared" si="1"/>
        <v>0</v>
      </c>
      <c r="T12" s="178">
        <f t="shared" si="2"/>
        <v>0</v>
      </c>
      <c r="U12" s="178">
        <f t="shared" si="3"/>
        <v>0</v>
      </c>
      <c r="V12" s="178">
        <f t="shared" si="4"/>
        <v>0</v>
      </c>
      <c r="W12" s="178">
        <f t="shared" si="5"/>
        <v>0</v>
      </c>
      <c r="X12" s="178">
        <f t="shared" si="6"/>
        <v>0</v>
      </c>
      <c r="Y12" s="178">
        <f t="shared" si="7"/>
        <v>0</v>
      </c>
      <c r="Z12" s="178">
        <f t="shared" si="8"/>
        <v>0</v>
      </c>
      <c r="AA12" s="178">
        <f t="shared" si="9"/>
        <v>0</v>
      </c>
      <c r="AB12" s="178">
        <f t="shared" si="10"/>
        <v>0</v>
      </c>
      <c r="AC12" s="178">
        <f t="shared" si="11"/>
        <v>0</v>
      </c>
    </row>
    <row r="13" spans="1:29" ht="13.5">
      <c r="A13" s="174" t="s">
        <v>131</v>
      </c>
      <c r="B13" s="179">
        <f t="shared" si="12"/>
        <v>235000</v>
      </c>
      <c r="C13" s="180" t="s">
        <v>125</v>
      </c>
      <c r="D13" s="181">
        <f t="shared" si="13"/>
        <v>239999</v>
      </c>
      <c r="E13" s="198"/>
      <c r="F13" s="199"/>
      <c r="G13" s="199"/>
      <c r="H13" s="199"/>
      <c r="I13" s="199"/>
      <c r="J13" s="200"/>
      <c r="K13" s="198"/>
      <c r="L13" s="199"/>
      <c r="M13" s="199"/>
      <c r="N13" s="199"/>
      <c r="O13" s="199"/>
      <c r="P13" s="200"/>
      <c r="Q13" s="177">
        <v>117499.5</v>
      </c>
      <c r="R13" s="178">
        <f t="shared" si="0"/>
        <v>0</v>
      </c>
      <c r="S13" s="178">
        <f t="shared" si="1"/>
        <v>0</v>
      </c>
      <c r="T13" s="178">
        <f t="shared" si="2"/>
        <v>0</v>
      </c>
      <c r="U13" s="178">
        <f t="shared" si="3"/>
        <v>0</v>
      </c>
      <c r="V13" s="178">
        <f t="shared" si="4"/>
        <v>0</v>
      </c>
      <c r="W13" s="178">
        <f t="shared" si="5"/>
        <v>0</v>
      </c>
      <c r="X13" s="178">
        <f t="shared" si="6"/>
        <v>0</v>
      </c>
      <c r="Y13" s="178">
        <f t="shared" si="7"/>
        <v>0</v>
      </c>
      <c r="Z13" s="178">
        <f t="shared" si="8"/>
        <v>0</v>
      </c>
      <c r="AA13" s="178">
        <f t="shared" si="9"/>
        <v>0</v>
      </c>
      <c r="AB13" s="178">
        <f t="shared" si="10"/>
        <v>0</v>
      </c>
      <c r="AC13" s="178">
        <f t="shared" si="11"/>
        <v>0</v>
      </c>
    </row>
    <row r="14" spans="1:29" ht="13.5">
      <c r="A14" s="174" t="s">
        <v>132</v>
      </c>
      <c r="B14" s="179">
        <f t="shared" si="12"/>
        <v>230000</v>
      </c>
      <c r="C14" s="180" t="s">
        <v>125</v>
      </c>
      <c r="D14" s="181">
        <f t="shared" si="13"/>
        <v>234999</v>
      </c>
      <c r="E14" s="198"/>
      <c r="F14" s="199"/>
      <c r="G14" s="199"/>
      <c r="H14" s="199"/>
      <c r="I14" s="199"/>
      <c r="J14" s="200"/>
      <c r="K14" s="198"/>
      <c r="L14" s="199"/>
      <c r="M14" s="199"/>
      <c r="N14" s="199"/>
      <c r="O14" s="199"/>
      <c r="P14" s="200"/>
      <c r="Q14" s="177">
        <v>112499.5</v>
      </c>
      <c r="R14" s="178">
        <f t="shared" si="0"/>
        <v>0</v>
      </c>
      <c r="S14" s="178">
        <f t="shared" si="1"/>
        <v>0</v>
      </c>
      <c r="T14" s="178">
        <f t="shared" si="2"/>
        <v>0</v>
      </c>
      <c r="U14" s="178">
        <f t="shared" si="3"/>
        <v>0</v>
      </c>
      <c r="V14" s="178">
        <f t="shared" si="4"/>
        <v>0</v>
      </c>
      <c r="W14" s="178">
        <f t="shared" si="5"/>
        <v>0</v>
      </c>
      <c r="X14" s="178">
        <f t="shared" si="6"/>
        <v>0</v>
      </c>
      <c r="Y14" s="178">
        <f t="shared" si="7"/>
        <v>0</v>
      </c>
      <c r="Z14" s="178">
        <f t="shared" si="8"/>
        <v>0</v>
      </c>
      <c r="AA14" s="178">
        <f t="shared" si="9"/>
        <v>0</v>
      </c>
      <c r="AB14" s="178">
        <f t="shared" si="10"/>
        <v>0</v>
      </c>
      <c r="AC14" s="178">
        <f t="shared" si="11"/>
        <v>0</v>
      </c>
    </row>
    <row r="15" spans="1:29" ht="13.5">
      <c r="A15" s="174" t="s">
        <v>133</v>
      </c>
      <c r="B15" s="179">
        <f t="shared" si="12"/>
        <v>225000</v>
      </c>
      <c r="C15" s="180" t="s">
        <v>125</v>
      </c>
      <c r="D15" s="181">
        <f t="shared" si="13"/>
        <v>229999</v>
      </c>
      <c r="E15" s="198"/>
      <c r="F15" s="199"/>
      <c r="G15" s="199"/>
      <c r="H15" s="199"/>
      <c r="I15" s="199"/>
      <c r="J15" s="200"/>
      <c r="K15" s="198"/>
      <c r="L15" s="199"/>
      <c r="M15" s="199"/>
      <c r="N15" s="199"/>
      <c r="O15" s="199"/>
      <c r="P15" s="200"/>
      <c r="Q15" s="177">
        <v>108999.5</v>
      </c>
      <c r="R15" s="178">
        <f t="shared" si="0"/>
        <v>0</v>
      </c>
      <c r="S15" s="178">
        <f t="shared" si="1"/>
        <v>0</v>
      </c>
      <c r="T15" s="178">
        <f t="shared" si="2"/>
        <v>0</v>
      </c>
      <c r="U15" s="178">
        <f t="shared" si="3"/>
        <v>0</v>
      </c>
      <c r="V15" s="178">
        <f t="shared" si="4"/>
        <v>0</v>
      </c>
      <c r="W15" s="178">
        <f t="shared" si="5"/>
        <v>0</v>
      </c>
      <c r="X15" s="178">
        <f t="shared" si="6"/>
        <v>0</v>
      </c>
      <c r="Y15" s="178">
        <f t="shared" si="7"/>
        <v>0</v>
      </c>
      <c r="Z15" s="178">
        <f t="shared" si="8"/>
        <v>0</v>
      </c>
      <c r="AA15" s="178">
        <f t="shared" si="9"/>
        <v>0</v>
      </c>
      <c r="AB15" s="178">
        <f t="shared" si="10"/>
        <v>0</v>
      </c>
      <c r="AC15" s="178">
        <f t="shared" si="11"/>
        <v>0</v>
      </c>
    </row>
    <row r="16" spans="1:29" ht="13.5">
      <c r="A16" s="174" t="s">
        <v>134</v>
      </c>
      <c r="B16" s="179">
        <f t="shared" si="12"/>
        <v>220000</v>
      </c>
      <c r="C16" s="180" t="s">
        <v>125</v>
      </c>
      <c r="D16" s="181">
        <f t="shared" si="13"/>
        <v>224999</v>
      </c>
      <c r="E16" s="198"/>
      <c r="F16" s="199"/>
      <c r="G16" s="199"/>
      <c r="H16" s="199"/>
      <c r="I16" s="199"/>
      <c r="J16" s="200"/>
      <c r="K16" s="198"/>
      <c r="L16" s="199"/>
      <c r="M16" s="199"/>
      <c r="N16" s="199"/>
      <c r="O16" s="199"/>
      <c r="P16" s="200"/>
      <c r="Q16" s="177">
        <v>106999.5</v>
      </c>
      <c r="R16" s="178">
        <f t="shared" si="0"/>
        <v>0</v>
      </c>
      <c r="S16" s="178">
        <f t="shared" si="1"/>
        <v>0</v>
      </c>
      <c r="T16" s="178">
        <f t="shared" si="2"/>
        <v>0</v>
      </c>
      <c r="U16" s="178">
        <f t="shared" si="3"/>
        <v>0</v>
      </c>
      <c r="V16" s="178">
        <f t="shared" si="4"/>
        <v>0</v>
      </c>
      <c r="W16" s="178">
        <f t="shared" si="5"/>
        <v>0</v>
      </c>
      <c r="X16" s="178">
        <f t="shared" si="6"/>
        <v>0</v>
      </c>
      <c r="Y16" s="178">
        <f t="shared" si="7"/>
        <v>0</v>
      </c>
      <c r="Z16" s="178">
        <f t="shared" si="8"/>
        <v>0</v>
      </c>
      <c r="AA16" s="178">
        <f t="shared" si="9"/>
        <v>0</v>
      </c>
      <c r="AB16" s="178">
        <f t="shared" si="10"/>
        <v>0</v>
      </c>
      <c r="AC16" s="178">
        <f t="shared" si="11"/>
        <v>0</v>
      </c>
    </row>
    <row r="17" spans="1:29" ht="13.5">
      <c r="A17" s="174" t="s">
        <v>135</v>
      </c>
      <c r="B17" s="179">
        <f t="shared" si="12"/>
        <v>215000</v>
      </c>
      <c r="C17" s="180" t="s">
        <v>125</v>
      </c>
      <c r="D17" s="181">
        <f t="shared" si="13"/>
        <v>219999</v>
      </c>
      <c r="E17" s="198"/>
      <c r="F17" s="199"/>
      <c r="G17" s="199"/>
      <c r="H17" s="199"/>
      <c r="I17" s="199"/>
      <c r="J17" s="200"/>
      <c r="K17" s="198"/>
      <c r="L17" s="199"/>
      <c r="M17" s="199"/>
      <c r="N17" s="199"/>
      <c r="O17" s="199"/>
      <c r="P17" s="200"/>
      <c r="Q17" s="177">
        <v>104999.5</v>
      </c>
      <c r="R17" s="178">
        <f t="shared" si="0"/>
        <v>0</v>
      </c>
      <c r="S17" s="178">
        <f t="shared" si="1"/>
        <v>0</v>
      </c>
      <c r="T17" s="178">
        <f t="shared" si="2"/>
        <v>0</v>
      </c>
      <c r="U17" s="178">
        <f t="shared" si="3"/>
        <v>0</v>
      </c>
      <c r="V17" s="178">
        <f t="shared" si="4"/>
        <v>0</v>
      </c>
      <c r="W17" s="178">
        <f t="shared" si="5"/>
        <v>0</v>
      </c>
      <c r="X17" s="178">
        <f t="shared" si="6"/>
        <v>0</v>
      </c>
      <c r="Y17" s="178">
        <f t="shared" si="7"/>
        <v>0</v>
      </c>
      <c r="Z17" s="178">
        <f t="shared" si="8"/>
        <v>0</v>
      </c>
      <c r="AA17" s="178">
        <f t="shared" si="9"/>
        <v>0</v>
      </c>
      <c r="AB17" s="178">
        <f t="shared" si="10"/>
        <v>0</v>
      </c>
      <c r="AC17" s="178">
        <f t="shared" si="11"/>
        <v>0</v>
      </c>
    </row>
    <row r="18" spans="1:29" ht="13.5">
      <c r="A18" s="174" t="s">
        <v>136</v>
      </c>
      <c r="B18" s="179">
        <f t="shared" si="12"/>
        <v>210000</v>
      </c>
      <c r="C18" s="180" t="s">
        <v>125</v>
      </c>
      <c r="D18" s="181">
        <f t="shared" si="13"/>
        <v>214999</v>
      </c>
      <c r="E18" s="198"/>
      <c r="F18" s="199"/>
      <c r="G18" s="199"/>
      <c r="H18" s="199"/>
      <c r="I18" s="199"/>
      <c r="J18" s="200"/>
      <c r="K18" s="198"/>
      <c r="L18" s="199"/>
      <c r="M18" s="199"/>
      <c r="N18" s="199"/>
      <c r="O18" s="199"/>
      <c r="P18" s="200"/>
      <c r="Q18" s="177">
        <v>102999.5</v>
      </c>
      <c r="R18" s="178">
        <f t="shared" si="0"/>
        <v>0</v>
      </c>
      <c r="S18" s="178">
        <f t="shared" si="1"/>
        <v>0</v>
      </c>
      <c r="T18" s="178">
        <f t="shared" si="2"/>
        <v>0</v>
      </c>
      <c r="U18" s="178">
        <f t="shared" si="3"/>
        <v>0</v>
      </c>
      <c r="V18" s="178">
        <f t="shared" si="4"/>
        <v>0</v>
      </c>
      <c r="W18" s="178">
        <f t="shared" si="5"/>
        <v>0</v>
      </c>
      <c r="X18" s="178">
        <f t="shared" si="6"/>
        <v>0</v>
      </c>
      <c r="Y18" s="178">
        <f t="shared" si="7"/>
        <v>0</v>
      </c>
      <c r="Z18" s="178">
        <f t="shared" si="8"/>
        <v>0</v>
      </c>
      <c r="AA18" s="178">
        <f t="shared" si="9"/>
        <v>0</v>
      </c>
      <c r="AB18" s="178">
        <f t="shared" si="10"/>
        <v>0</v>
      </c>
      <c r="AC18" s="178">
        <f t="shared" si="11"/>
        <v>0</v>
      </c>
    </row>
    <row r="19" spans="1:29" ht="13.5">
      <c r="A19" s="174" t="s">
        <v>137</v>
      </c>
      <c r="B19" s="179">
        <f t="shared" si="12"/>
        <v>205000</v>
      </c>
      <c r="C19" s="180" t="s">
        <v>125</v>
      </c>
      <c r="D19" s="181">
        <f t="shared" si="13"/>
        <v>209999</v>
      </c>
      <c r="E19" s="198"/>
      <c r="F19" s="199"/>
      <c r="G19" s="199"/>
      <c r="H19" s="199"/>
      <c r="I19" s="199"/>
      <c r="J19" s="200"/>
      <c r="K19" s="198"/>
      <c r="L19" s="199"/>
      <c r="M19" s="199"/>
      <c r="N19" s="199"/>
      <c r="O19" s="199"/>
      <c r="P19" s="200"/>
      <c r="Q19" s="177">
        <v>100999.5</v>
      </c>
      <c r="R19" s="178">
        <f t="shared" si="0"/>
        <v>0</v>
      </c>
      <c r="S19" s="178">
        <f t="shared" si="1"/>
        <v>0</v>
      </c>
      <c r="T19" s="178">
        <f t="shared" si="2"/>
        <v>0</v>
      </c>
      <c r="U19" s="178">
        <f t="shared" si="3"/>
        <v>0</v>
      </c>
      <c r="V19" s="178">
        <f t="shared" si="4"/>
        <v>0</v>
      </c>
      <c r="W19" s="178">
        <f t="shared" si="5"/>
        <v>0</v>
      </c>
      <c r="X19" s="178">
        <f t="shared" si="6"/>
        <v>0</v>
      </c>
      <c r="Y19" s="178">
        <f t="shared" si="7"/>
        <v>0</v>
      </c>
      <c r="Z19" s="178">
        <f t="shared" si="8"/>
        <v>0</v>
      </c>
      <c r="AA19" s="178">
        <f t="shared" si="9"/>
        <v>0</v>
      </c>
      <c r="AB19" s="178">
        <f t="shared" si="10"/>
        <v>0</v>
      </c>
      <c r="AC19" s="178">
        <f t="shared" si="11"/>
        <v>0</v>
      </c>
    </row>
    <row r="20" spans="1:29" ht="13.5">
      <c r="A20" s="174" t="s">
        <v>138</v>
      </c>
      <c r="B20" s="179">
        <f t="shared" si="12"/>
        <v>200000</v>
      </c>
      <c r="C20" s="180" t="s">
        <v>125</v>
      </c>
      <c r="D20" s="181">
        <f t="shared" si="13"/>
        <v>204999</v>
      </c>
      <c r="E20" s="198"/>
      <c r="F20" s="199"/>
      <c r="G20" s="199"/>
      <c r="H20" s="199"/>
      <c r="I20" s="199"/>
      <c r="J20" s="200"/>
      <c r="K20" s="198">
        <v>1</v>
      </c>
      <c r="L20" s="199"/>
      <c r="M20" s="199"/>
      <c r="N20" s="199"/>
      <c r="O20" s="199"/>
      <c r="P20" s="200"/>
      <c r="Q20" s="177">
        <v>98999.5</v>
      </c>
      <c r="R20" s="178">
        <f t="shared" si="0"/>
        <v>0</v>
      </c>
      <c r="S20" s="178">
        <f t="shared" si="1"/>
        <v>0</v>
      </c>
      <c r="T20" s="178">
        <f t="shared" si="2"/>
        <v>0</v>
      </c>
      <c r="U20" s="178">
        <f t="shared" si="3"/>
        <v>0</v>
      </c>
      <c r="V20" s="178">
        <f t="shared" si="4"/>
        <v>0</v>
      </c>
      <c r="W20" s="178">
        <f t="shared" si="5"/>
        <v>0</v>
      </c>
      <c r="X20" s="178">
        <f t="shared" si="6"/>
        <v>98999.5</v>
      </c>
      <c r="Y20" s="178">
        <f t="shared" si="7"/>
        <v>0</v>
      </c>
      <c r="Z20" s="178">
        <f t="shared" si="8"/>
        <v>0</v>
      </c>
      <c r="AA20" s="178">
        <f t="shared" si="9"/>
        <v>0</v>
      </c>
      <c r="AB20" s="178">
        <f t="shared" si="10"/>
        <v>0</v>
      </c>
      <c r="AC20" s="178">
        <f t="shared" si="11"/>
        <v>0</v>
      </c>
    </row>
    <row r="21" spans="1:29" ht="13.5">
      <c r="A21" s="174" t="s">
        <v>139</v>
      </c>
      <c r="B21" s="179">
        <f t="shared" si="12"/>
        <v>195000</v>
      </c>
      <c r="C21" s="180" t="s">
        <v>125</v>
      </c>
      <c r="D21" s="181">
        <f t="shared" si="13"/>
        <v>199999</v>
      </c>
      <c r="E21" s="198"/>
      <c r="F21" s="199"/>
      <c r="G21" s="199"/>
      <c r="H21" s="199"/>
      <c r="I21" s="199"/>
      <c r="J21" s="200"/>
      <c r="K21" s="198"/>
      <c r="L21" s="199"/>
      <c r="M21" s="199"/>
      <c r="N21" s="199"/>
      <c r="O21" s="199"/>
      <c r="P21" s="200"/>
      <c r="Q21" s="177">
        <v>96999.5</v>
      </c>
      <c r="R21" s="178">
        <f t="shared" si="0"/>
        <v>0</v>
      </c>
      <c r="S21" s="178">
        <f t="shared" si="1"/>
        <v>0</v>
      </c>
      <c r="T21" s="178">
        <f t="shared" si="2"/>
        <v>0</v>
      </c>
      <c r="U21" s="178">
        <f t="shared" si="3"/>
        <v>0</v>
      </c>
      <c r="V21" s="178">
        <f t="shared" si="4"/>
        <v>0</v>
      </c>
      <c r="W21" s="178">
        <f t="shared" si="5"/>
        <v>0</v>
      </c>
      <c r="X21" s="178">
        <f t="shared" si="6"/>
        <v>0</v>
      </c>
      <c r="Y21" s="178">
        <f t="shared" si="7"/>
        <v>0</v>
      </c>
      <c r="Z21" s="178">
        <f t="shared" si="8"/>
        <v>0</v>
      </c>
      <c r="AA21" s="178">
        <f t="shared" si="9"/>
        <v>0</v>
      </c>
      <c r="AB21" s="178">
        <f t="shared" si="10"/>
        <v>0</v>
      </c>
      <c r="AC21" s="178">
        <f t="shared" si="11"/>
        <v>0</v>
      </c>
    </row>
    <row r="22" spans="1:29" ht="13.5">
      <c r="A22" s="174" t="s">
        <v>140</v>
      </c>
      <c r="B22" s="179">
        <f t="shared" si="12"/>
        <v>190000</v>
      </c>
      <c r="C22" s="180" t="s">
        <v>125</v>
      </c>
      <c r="D22" s="181">
        <f t="shared" si="13"/>
        <v>194999</v>
      </c>
      <c r="E22" s="198"/>
      <c r="F22" s="199"/>
      <c r="G22" s="199"/>
      <c r="H22" s="199"/>
      <c r="I22" s="199"/>
      <c r="J22" s="200"/>
      <c r="K22" s="198">
        <v>1</v>
      </c>
      <c r="L22" s="199"/>
      <c r="M22" s="199"/>
      <c r="N22" s="199"/>
      <c r="O22" s="199"/>
      <c r="P22" s="200"/>
      <c r="Q22" s="177">
        <v>94999.5</v>
      </c>
      <c r="R22" s="178">
        <f t="shared" si="0"/>
        <v>0</v>
      </c>
      <c r="S22" s="178">
        <f t="shared" si="1"/>
        <v>0</v>
      </c>
      <c r="T22" s="178">
        <f t="shared" si="2"/>
        <v>0</v>
      </c>
      <c r="U22" s="178">
        <f t="shared" si="3"/>
        <v>0</v>
      </c>
      <c r="V22" s="178">
        <f t="shared" si="4"/>
        <v>0</v>
      </c>
      <c r="W22" s="178">
        <f t="shared" si="5"/>
        <v>0</v>
      </c>
      <c r="X22" s="178">
        <f t="shared" si="6"/>
        <v>94999.5</v>
      </c>
      <c r="Y22" s="178">
        <f t="shared" si="7"/>
        <v>0</v>
      </c>
      <c r="Z22" s="178">
        <f t="shared" si="8"/>
        <v>0</v>
      </c>
      <c r="AA22" s="178">
        <f t="shared" si="9"/>
        <v>0</v>
      </c>
      <c r="AB22" s="178">
        <f t="shared" si="10"/>
        <v>0</v>
      </c>
      <c r="AC22" s="178">
        <f t="shared" si="11"/>
        <v>0</v>
      </c>
    </row>
    <row r="23" spans="1:29" ht="13.5">
      <c r="A23" s="174" t="s">
        <v>141</v>
      </c>
      <c r="B23" s="179">
        <f t="shared" si="12"/>
        <v>185000</v>
      </c>
      <c r="C23" s="180" t="s">
        <v>125</v>
      </c>
      <c r="D23" s="181">
        <f t="shared" si="13"/>
        <v>189999</v>
      </c>
      <c r="E23" s="198"/>
      <c r="F23" s="199"/>
      <c r="G23" s="199"/>
      <c r="H23" s="199"/>
      <c r="I23" s="199"/>
      <c r="J23" s="200"/>
      <c r="K23" s="198">
        <v>1</v>
      </c>
      <c r="L23" s="199"/>
      <c r="M23" s="199"/>
      <c r="N23" s="199"/>
      <c r="O23" s="199"/>
      <c r="P23" s="200"/>
      <c r="Q23" s="177">
        <v>92999.5</v>
      </c>
      <c r="R23" s="178">
        <f t="shared" si="0"/>
        <v>0</v>
      </c>
      <c r="S23" s="178">
        <f t="shared" si="1"/>
        <v>0</v>
      </c>
      <c r="T23" s="178">
        <f t="shared" si="2"/>
        <v>0</v>
      </c>
      <c r="U23" s="178">
        <f t="shared" si="3"/>
        <v>0</v>
      </c>
      <c r="V23" s="178">
        <f t="shared" si="4"/>
        <v>0</v>
      </c>
      <c r="W23" s="178">
        <f t="shared" si="5"/>
        <v>0</v>
      </c>
      <c r="X23" s="178">
        <f t="shared" si="6"/>
        <v>92999.5</v>
      </c>
      <c r="Y23" s="178">
        <f t="shared" si="7"/>
        <v>0</v>
      </c>
      <c r="Z23" s="178">
        <f t="shared" si="8"/>
        <v>0</v>
      </c>
      <c r="AA23" s="178">
        <f t="shared" si="9"/>
        <v>0</v>
      </c>
      <c r="AB23" s="178">
        <f t="shared" si="10"/>
        <v>0</v>
      </c>
      <c r="AC23" s="178">
        <f t="shared" si="11"/>
        <v>0</v>
      </c>
    </row>
    <row r="24" spans="1:29" ht="13.5">
      <c r="A24" s="174" t="s">
        <v>142</v>
      </c>
      <c r="B24" s="179">
        <f t="shared" si="12"/>
        <v>180000</v>
      </c>
      <c r="C24" s="180" t="s">
        <v>125</v>
      </c>
      <c r="D24" s="181">
        <f t="shared" si="13"/>
        <v>184999</v>
      </c>
      <c r="E24" s="198"/>
      <c r="F24" s="199"/>
      <c r="G24" s="199"/>
      <c r="H24" s="199"/>
      <c r="I24" s="199"/>
      <c r="J24" s="200"/>
      <c r="K24" s="198"/>
      <c r="L24" s="199"/>
      <c r="M24" s="199"/>
      <c r="N24" s="199"/>
      <c r="O24" s="199"/>
      <c r="P24" s="200"/>
      <c r="Q24" s="177">
        <v>90999.5</v>
      </c>
      <c r="R24" s="178">
        <f t="shared" si="0"/>
        <v>0</v>
      </c>
      <c r="S24" s="178">
        <f t="shared" si="1"/>
        <v>0</v>
      </c>
      <c r="T24" s="178">
        <f t="shared" si="2"/>
        <v>0</v>
      </c>
      <c r="U24" s="178">
        <f t="shared" si="3"/>
        <v>0</v>
      </c>
      <c r="V24" s="178">
        <f t="shared" si="4"/>
        <v>0</v>
      </c>
      <c r="W24" s="178">
        <f t="shared" si="5"/>
        <v>0</v>
      </c>
      <c r="X24" s="178">
        <f t="shared" si="6"/>
        <v>0</v>
      </c>
      <c r="Y24" s="178">
        <f t="shared" si="7"/>
        <v>0</v>
      </c>
      <c r="Z24" s="178">
        <f t="shared" si="8"/>
        <v>0</v>
      </c>
      <c r="AA24" s="178">
        <f t="shared" si="9"/>
        <v>0</v>
      </c>
      <c r="AB24" s="178">
        <f t="shared" si="10"/>
        <v>0</v>
      </c>
      <c r="AC24" s="178">
        <f t="shared" si="11"/>
        <v>0</v>
      </c>
    </row>
    <row r="25" spans="1:29" ht="13.5">
      <c r="A25" s="174" t="s">
        <v>143</v>
      </c>
      <c r="B25" s="179">
        <f t="shared" si="12"/>
        <v>175000</v>
      </c>
      <c r="C25" s="180" t="s">
        <v>125</v>
      </c>
      <c r="D25" s="181">
        <f t="shared" si="13"/>
        <v>179999</v>
      </c>
      <c r="E25" s="198">
        <v>1</v>
      </c>
      <c r="F25" s="199"/>
      <c r="G25" s="199"/>
      <c r="H25" s="199"/>
      <c r="I25" s="199"/>
      <c r="J25" s="200"/>
      <c r="K25" s="198"/>
      <c r="L25" s="199"/>
      <c r="M25" s="199"/>
      <c r="N25" s="199"/>
      <c r="O25" s="199"/>
      <c r="P25" s="200"/>
      <c r="Q25" s="177">
        <v>88999.5</v>
      </c>
      <c r="R25" s="178">
        <f t="shared" si="0"/>
        <v>88999.5</v>
      </c>
      <c r="S25" s="178">
        <f t="shared" si="1"/>
        <v>0</v>
      </c>
      <c r="T25" s="178">
        <f t="shared" si="2"/>
        <v>0</v>
      </c>
      <c r="U25" s="178">
        <f t="shared" si="3"/>
        <v>0</v>
      </c>
      <c r="V25" s="178">
        <f t="shared" si="4"/>
        <v>0</v>
      </c>
      <c r="W25" s="178">
        <f t="shared" si="5"/>
        <v>0</v>
      </c>
      <c r="X25" s="178">
        <f t="shared" si="6"/>
        <v>0</v>
      </c>
      <c r="Y25" s="178">
        <f t="shared" si="7"/>
        <v>0</v>
      </c>
      <c r="Z25" s="178">
        <f t="shared" si="8"/>
        <v>0</v>
      </c>
      <c r="AA25" s="178">
        <f t="shared" si="9"/>
        <v>0</v>
      </c>
      <c r="AB25" s="178">
        <f t="shared" si="10"/>
        <v>0</v>
      </c>
      <c r="AC25" s="178">
        <f t="shared" si="11"/>
        <v>0</v>
      </c>
    </row>
    <row r="26" spans="1:29" ht="13.5">
      <c r="A26" s="174" t="s">
        <v>144</v>
      </c>
      <c r="B26" s="179">
        <f t="shared" si="12"/>
        <v>170000</v>
      </c>
      <c r="C26" s="180" t="s">
        <v>125</v>
      </c>
      <c r="D26" s="181">
        <f t="shared" si="13"/>
        <v>174999</v>
      </c>
      <c r="E26" s="198"/>
      <c r="F26" s="199"/>
      <c r="G26" s="199"/>
      <c r="H26" s="199"/>
      <c r="I26" s="199"/>
      <c r="J26" s="200"/>
      <c r="K26" s="198"/>
      <c r="L26" s="199"/>
      <c r="M26" s="199"/>
      <c r="N26" s="199"/>
      <c r="O26" s="199"/>
      <c r="P26" s="200"/>
      <c r="Q26" s="177">
        <v>86999.5</v>
      </c>
      <c r="R26" s="178">
        <f t="shared" si="0"/>
        <v>0</v>
      </c>
      <c r="S26" s="178">
        <f t="shared" si="1"/>
        <v>0</v>
      </c>
      <c r="T26" s="178">
        <f t="shared" si="2"/>
        <v>0</v>
      </c>
      <c r="U26" s="178">
        <f t="shared" si="3"/>
        <v>0</v>
      </c>
      <c r="V26" s="178">
        <f t="shared" si="4"/>
        <v>0</v>
      </c>
      <c r="W26" s="178">
        <f t="shared" si="5"/>
        <v>0</v>
      </c>
      <c r="X26" s="178">
        <f t="shared" si="6"/>
        <v>0</v>
      </c>
      <c r="Y26" s="178">
        <f t="shared" si="7"/>
        <v>0</v>
      </c>
      <c r="Z26" s="178">
        <f t="shared" si="8"/>
        <v>0</v>
      </c>
      <c r="AA26" s="178">
        <f t="shared" si="9"/>
        <v>0</v>
      </c>
      <c r="AB26" s="178">
        <f t="shared" si="10"/>
        <v>0</v>
      </c>
      <c r="AC26" s="178">
        <f t="shared" si="11"/>
        <v>0</v>
      </c>
    </row>
    <row r="27" spans="1:29" ht="13.5">
      <c r="A27" s="174" t="s">
        <v>145</v>
      </c>
      <c r="B27" s="179">
        <f t="shared" si="12"/>
        <v>165000</v>
      </c>
      <c r="C27" s="180" t="s">
        <v>125</v>
      </c>
      <c r="D27" s="181">
        <f t="shared" si="13"/>
        <v>169999</v>
      </c>
      <c r="E27" s="198"/>
      <c r="F27" s="199"/>
      <c r="G27" s="199"/>
      <c r="H27" s="199"/>
      <c r="I27" s="199"/>
      <c r="J27" s="200"/>
      <c r="K27" s="198">
        <v>2</v>
      </c>
      <c r="L27" s="199"/>
      <c r="M27" s="199"/>
      <c r="N27" s="199"/>
      <c r="O27" s="199"/>
      <c r="P27" s="200"/>
      <c r="Q27" s="177">
        <v>84999.5</v>
      </c>
      <c r="R27" s="178">
        <f t="shared" si="0"/>
        <v>0</v>
      </c>
      <c r="S27" s="178">
        <f t="shared" si="1"/>
        <v>0</v>
      </c>
      <c r="T27" s="178">
        <f t="shared" si="2"/>
        <v>0</v>
      </c>
      <c r="U27" s="178">
        <f t="shared" si="3"/>
        <v>0</v>
      </c>
      <c r="V27" s="178">
        <f t="shared" si="4"/>
        <v>0</v>
      </c>
      <c r="W27" s="178">
        <f t="shared" si="5"/>
        <v>0</v>
      </c>
      <c r="X27" s="178">
        <f t="shared" si="6"/>
        <v>169999</v>
      </c>
      <c r="Y27" s="178">
        <f t="shared" si="7"/>
        <v>0</v>
      </c>
      <c r="Z27" s="178">
        <f t="shared" si="8"/>
        <v>0</v>
      </c>
      <c r="AA27" s="178">
        <f t="shared" si="9"/>
        <v>0</v>
      </c>
      <c r="AB27" s="178">
        <f t="shared" si="10"/>
        <v>0</v>
      </c>
      <c r="AC27" s="178">
        <f t="shared" si="11"/>
        <v>0</v>
      </c>
    </row>
    <row r="28" spans="1:29" ht="13.5">
      <c r="A28" s="174" t="s">
        <v>146</v>
      </c>
      <c r="B28" s="179">
        <f t="shared" si="12"/>
        <v>160000</v>
      </c>
      <c r="C28" s="180" t="s">
        <v>125</v>
      </c>
      <c r="D28" s="181">
        <f t="shared" si="13"/>
        <v>164999</v>
      </c>
      <c r="E28" s="198"/>
      <c r="F28" s="199"/>
      <c r="G28" s="199"/>
      <c r="H28" s="199"/>
      <c r="I28" s="199"/>
      <c r="J28" s="200"/>
      <c r="K28" s="198"/>
      <c r="L28" s="199"/>
      <c r="M28" s="199"/>
      <c r="N28" s="199"/>
      <c r="O28" s="199"/>
      <c r="P28" s="200"/>
      <c r="Q28" s="177">
        <v>82999.5</v>
      </c>
      <c r="R28" s="178">
        <f t="shared" si="0"/>
        <v>0</v>
      </c>
      <c r="S28" s="178">
        <f t="shared" si="1"/>
        <v>0</v>
      </c>
      <c r="T28" s="178">
        <f t="shared" si="2"/>
        <v>0</v>
      </c>
      <c r="U28" s="178">
        <f t="shared" si="3"/>
        <v>0</v>
      </c>
      <c r="V28" s="178">
        <f t="shared" si="4"/>
        <v>0</v>
      </c>
      <c r="W28" s="178">
        <f t="shared" si="5"/>
        <v>0</v>
      </c>
      <c r="X28" s="178">
        <f t="shared" si="6"/>
        <v>0</v>
      </c>
      <c r="Y28" s="178">
        <f t="shared" si="7"/>
        <v>0</v>
      </c>
      <c r="Z28" s="178">
        <f t="shared" si="8"/>
        <v>0</v>
      </c>
      <c r="AA28" s="178">
        <f t="shared" si="9"/>
        <v>0</v>
      </c>
      <c r="AB28" s="178">
        <f t="shared" si="10"/>
        <v>0</v>
      </c>
      <c r="AC28" s="178">
        <f t="shared" si="11"/>
        <v>0</v>
      </c>
    </row>
    <row r="29" spans="1:29" ht="13.5">
      <c r="A29" s="174" t="s">
        <v>147</v>
      </c>
      <c r="B29" s="179">
        <f t="shared" si="12"/>
        <v>155000</v>
      </c>
      <c r="C29" s="180" t="s">
        <v>125</v>
      </c>
      <c r="D29" s="181">
        <f t="shared" si="13"/>
        <v>159999</v>
      </c>
      <c r="E29" s="198"/>
      <c r="F29" s="199"/>
      <c r="G29" s="199"/>
      <c r="H29" s="199"/>
      <c r="I29" s="199"/>
      <c r="J29" s="200"/>
      <c r="K29" s="198"/>
      <c r="L29" s="199"/>
      <c r="M29" s="199"/>
      <c r="N29" s="199"/>
      <c r="O29" s="199"/>
      <c r="P29" s="200"/>
      <c r="Q29" s="177">
        <v>80999.5</v>
      </c>
      <c r="R29" s="178">
        <f t="shared" si="0"/>
        <v>0</v>
      </c>
      <c r="S29" s="178">
        <f t="shared" si="1"/>
        <v>0</v>
      </c>
      <c r="T29" s="178">
        <f t="shared" si="2"/>
        <v>0</v>
      </c>
      <c r="U29" s="178">
        <f t="shared" si="3"/>
        <v>0</v>
      </c>
      <c r="V29" s="178">
        <f t="shared" si="4"/>
        <v>0</v>
      </c>
      <c r="W29" s="178">
        <f t="shared" si="5"/>
        <v>0</v>
      </c>
      <c r="X29" s="178">
        <f t="shared" si="6"/>
        <v>0</v>
      </c>
      <c r="Y29" s="178">
        <f t="shared" si="7"/>
        <v>0</v>
      </c>
      <c r="Z29" s="178">
        <f t="shared" si="8"/>
        <v>0</v>
      </c>
      <c r="AA29" s="178">
        <f t="shared" si="9"/>
        <v>0</v>
      </c>
      <c r="AB29" s="178">
        <f t="shared" si="10"/>
        <v>0</v>
      </c>
      <c r="AC29" s="178">
        <f t="shared" si="11"/>
        <v>0</v>
      </c>
    </row>
    <row r="30" spans="1:29" ht="14.25" thickBot="1">
      <c r="A30" s="174" t="s">
        <v>148</v>
      </c>
      <c r="B30" s="179">
        <v>150000</v>
      </c>
      <c r="C30" s="180" t="s">
        <v>125</v>
      </c>
      <c r="D30" s="181">
        <f t="shared" si="13"/>
        <v>154999</v>
      </c>
      <c r="E30" s="198"/>
      <c r="F30" s="199"/>
      <c r="G30" s="199"/>
      <c r="H30" s="199"/>
      <c r="I30" s="199"/>
      <c r="J30" s="200"/>
      <c r="K30" s="198"/>
      <c r="L30" s="199"/>
      <c r="M30" s="199"/>
      <c r="N30" s="199"/>
      <c r="O30" s="199"/>
      <c r="P30" s="200"/>
      <c r="Q30" s="177">
        <v>78999.5</v>
      </c>
      <c r="R30" s="178">
        <f t="shared" si="0"/>
        <v>0</v>
      </c>
      <c r="S30" s="178">
        <f t="shared" si="1"/>
        <v>0</v>
      </c>
      <c r="T30" s="178">
        <f t="shared" si="2"/>
        <v>0</v>
      </c>
      <c r="U30" s="178">
        <f t="shared" si="3"/>
        <v>0</v>
      </c>
      <c r="V30" s="178">
        <f t="shared" si="4"/>
        <v>0</v>
      </c>
      <c r="W30" s="178">
        <f t="shared" si="5"/>
        <v>0</v>
      </c>
      <c r="X30" s="178">
        <f t="shared" si="6"/>
        <v>0</v>
      </c>
      <c r="Y30" s="178">
        <f t="shared" si="7"/>
        <v>0</v>
      </c>
      <c r="Z30" s="178">
        <f t="shared" si="8"/>
        <v>0</v>
      </c>
      <c r="AA30" s="178">
        <f t="shared" si="9"/>
        <v>0</v>
      </c>
      <c r="AB30" s="178">
        <f t="shared" si="10"/>
        <v>0</v>
      </c>
      <c r="AC30" s="178">
        <f t="shared" si="11"/>
        <v>0</v>
      </c>
    </row>
    <row r="31" spans="1:29" s="192" customFormat="1" ht="15" thickBot="1" thickTop="1">
      <c r="A31" s="186" t="s">
        <v>149</v>
      </c>
      <c r="B31" s="187" t="s">
        <v>176</v>
      </c>
      <c r="C31" s="187"/>
      <c r="D31" s="188"/>
      <c r="E31" s="189">
        <f aca="true" t="shared" si="14" ref="E31:P31">SUM(E6:E30)</f>
        <v>1</v>
      </c>
      <c r="F31" s="190">
        <f t="shared" si="14"/>
        <v>0</v>
      </c>
      <c r="G31" s="190">
        <f t="shared" si="14"/>
        <v>0</v>
      </c>
      <c r="H31" s="190">
        <f t="shared" si="14"/>
        <v>0</v>
      </c>
      <c r="I31" s="190">
        <f t="shared" si="14"/>
        <v>0</v>
      </c>
      <c r="J31" s="191">
        <f t="shared" si="14"/>
        <v>0</v>
      </c>
      <c r="K31" s="189">
        <f t="shared" si="14"/>
        <v>5</v>
      </c>
      <c r="L31" s="190">
        <f t="shared" si="14"/>
        <v>0</v>
      </c>
      <c r="M31" s="190">
        <f t="shared" si="14"/>
        <v>0</v>
      </c>
      <c r="N31" s="190">
        <f t="shared" si="14"/>
        <v>0</v>
      </c>
      <c r="O31" s="190">
        <f t="shared" si="14"/>
        <v>0</v>
      </c>
      <c r="P31" s="191">
        <f t="shared" si="14"/>
        <v>0</v>
      </c>
      <c r="Q31" s="192" t="s">
        <v>176</v>
      </c>
      <c r="R31" s="193">
        <f aca="true" t="shared" si="15" ref="R31:AC31">SUM(R6:R30)</f>
        <v>88999.5</v>
      </c>
      <c r="S31" s="193">
        <f t="shared" si="15"/>
        <v>0</v>
      </c>
      <c r="T31" s="193">
        <f t="shared" si="15"/>
        <v>0</v>
      </c>
      <c r="U31" s="193">
        <f t="shared" si="15"/>
        <v>0</v>
      </c>
      <c r="V31" s="193">
        <f t="shared" si="15"/>
        <v>0</v>
      </c>
      <c r="W31" s="193">
        <f t="shared" si="15"/>
        <v>0</v>
      </c>
      <c r="X31" s="193">
        <f t="shared" si="15"/>
        <v>456997.5</v>
      </c>
      <c r="Y31" s="193">
        <f t="shared" si="15"/>
        <v>0</v>
      </c>
      <c r="Z31" s="193">
        <f t="shared" si="15"/>
        <v>0</v>
      </c>
      <c r="AA31" s="193">
        <f t="shared" si="15"/>
        <v>0</v>
      </c>
      <c r="AB31" s="193">
        <f t="shared" si="15"/>
        <v>0</v>
      </c>
      <c r="AC31" s="193">
        <f t="shared" si="15"/>
        <v>0</v>
      </c>
    </row>
  </sheetData>
  <sheetProtection sheet="1" objects="1" scenarios="1"/>
  <printOptions horizontalCentered="1" verticalCentered="1"/>
  <pageMargins left="0.5" right="0.5" top="0.5" bottom="0.5" header="0.5" footer="0.5"/>
  <pageSetup fitToHeight="1" fitToWidth="1" horizontalDpi="300" verticalDpi="3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workbookViewId="0" topLeftCell="A1">
      <selection activeCell="B5" sqref="B5"/>
    </sheetView>
  </sheetViews>
  <sheetFormatPr defaultColWidth="9.140625" defaultRowHeight="12.75"/>
  <cols>
    <col min="1" max="1" width="15.28125" style="1" customWidth="1"/>
    <col min="2" max="2" width="10.00390625" style="1" customWidth="1"/>
    <col min="3" max="3" width="5.140625" style="1" customWidth="1"/>
    <col min="4" max="4" width="10.00390625" style="1" customWidth="1"/>
    <col min="5" max="5" width="5.140625" style="1" customWidth="1"/>
    <col min="6" max="6" width="10.00390625" style="1" customWidth="1"/>
    <col min="7" max="7" width="5.140625" style="1" customWidth="1"/>
    <col min="8" max="8" width="10.00390625" style="1" customWidth="1"/>
    <col min="9" max="9" width="5.140625" style="1" customWidth="1"/>
    <col min="10" max="10" width="10.00390625" style="1" customWidth="1"/>
    <col min="11" max="11" width="5.140625" style="1" customWidth="1"/>
    <col min="12" max="12" width="10.00390625" style="1" customWidth="1"/>
    <col min="13" max="13" width="5.140625" style="1" customWidth="1"/>
    <col min="14" max="14" width="11.28125" style="1" customWidth="1"/>
    <col min="15" max="15" width="4.7109375" style="17" customWidth="1"/>
    <col min="16" max="16" width="15.28125" style="1" customWidth="1"/>
    <col min="17" max="17" width="10.8515625" style="1" customWidth="1"/>
    <col min="18" max="18" width="10.28125" style="1" customWidth="1"/>
    <col min="19" max="19" width="9.140625" style="1" customWidth="1"/>
    <col min="20" max="20" width="11.57421875" style="1" customWidth="1"/>
    <col min="21" max="23" width="9.140625" style="1" customWidth="1"/>
    <col min="24" max="24" width="7.00390625" style="1" customWidth="1"/>
    <col min="25" max="16384" width="9.140625" style="1" customWidth="1"/>
  </cols>
  <sheetData>
    <row r="1" spans="1:14" ht="17.25" thickBot="1" thickTop="1">
      <c r="A1" s="272" t="s">
        <v>181</v>
      </c>
      <c r="B1" s="246"/>
      <c r="C1" s="246"/>
      <c r="D1" s="246"/>
      <c r="E1" s="246"/>
      <c r="F1" s="246"/>
      <c r="G1" s="246"/>
      <c r="H1" s="246"/>
      <c r="I1" s="246"/>
      <c r="J1" s="247"/>
      <c r="K1" s="247"/>
      <c r="L1" s="247"/>
      <c r="M1" s="247"/>
      <c r="N1" s="8"/>
    </row>
    <row r="2" spans="1:15" ht="14.25" thickTop="1">
      <c r="A2" s="254" t="s">
        <v>57</v>
      </c>
      <c r="B2" s="262" t="s">
        <v>58</v>
      </c>
      <c r="C2" s="263"/>
      <c r="D2" s="264" t="s">
        <v>59</v>
      </c>
      <c r="E2" s="265"/>
      <c r="F2" s="266" t="s">
        <v>60</v>
      </c>
      <c r="G2" s="263"/>
      <c r="H2" s="264" t="s">
        <v>61</v>
      </c>
      <c r="I2" s="265"/>
      <c r="J2" s="266" t="s">
        <v>62</v>
      </c>
      <c r="K2" s="263"/>
      <c r="L2" s="267" t="s">
        <v>63</v>
      </c>
      <c r="M2" s="268"/>
      <c r="N2" s="232"/>
      <c r="O2" s="18"/>
    </row>
    <row r="3" spans="1:14" ht="23.25" thickBot="1">
      <c r="A3" s="233" t="s">
        <v>64</v>
      </c>
      <c r="B3" s="269" t="s">
        <v>65</v>
      </c>
      <c r="C3" s="270" t="s">
        <v>66</v>
      </c>
      <c r="D3" s="271" t="s">
        <v>65</v>
      </c>
      <c r="E3" s="270" t="s">
        <v>66</v>
      </c>
      <c r="F3" s="271" t="s">
        <v>65</v>
      </c>
      <c r="G3" s="270" t="s">
        <v>66</v>
      </c>
      <c r="H3" s="271" t="s">
        <v>65</v>
      </c>
      <c r="I3" s="270" t="s">
        <v>66</v>
      </c>
      <c r="J3" s="271" t="s">
        <v>65</v>
      </c>
      <c r="K3" s="270" t="s">
        <v>66</v>
      </c>
      <c r="L3" s="271" t="s">
        <v>65</v>
      </c>
      <c r="M3" s="270" t="s">
        <v>66</v>
      </c>
      <c r="N3" s="273" t="s">
        <v>182</v>
      </c>
    </row>
    <row r="4" spans="1:22" ht="15" thickBot="1" thickTop="1">
      <c r="A4" s="255" t="s">
        <v>68</v>
      </c>
      <c r="B4" s="248"/>
      <c r="C4" s="248"/>
      <c r="D4" s="248"/>
      <c r="E4" s="249"/>
      <c r="F4" s="248"/>
      <c r="G4" s="248"/>
      <c r="H4" s="248"/>
      <c r="I4" s="248"/>
      <c r="J4" s="248"/>
      <c r="K4" s="248"/>
      <c r="L4" s="248"/>
      <c r="M4" s="248"/>
      <c r="N4" s="9"/>
      <c r="P4" s="10"/>
      <c r="Q4" s="11" t="s">
        <v>58</v>
      </c>
      <c r="R4" s="11" t="s">
        <v>59</v>
      </c>
      <c r="S4" s="11" t="s">
        <v>60</v>
      </c>
      <c r="T4" s="11" t="s">
        <v>183</v>
      </c>
      <c r="U4" s="11" t="s">
        <v>62</v>
      </c>
      <c r="V4" s="12" t="s">
        <v>63</v>
      </c>
    </row>
    <row r="5" spans="1:22" ht="13.5">
      <c r="A5" s="256" t="s">
        <v>69</v>
      </c>
      <c r="B5" s="285">
        <f>Q5*('Section I'!$C$25+'Section I'!$G$25)</f>
        <v>0</v>
      </c>
      <c r="C5" s="380">
        <f>('Section I'!$B$25+'Section I'!$F$25)*($O5/('Section I'!$B$31+'Section I'!$F$31))</f>
        <v>155</v>
      </c>
      <c r="D5" s="287">
        <f>R5*('Section I'!$C$26+'Section I'!$G$26)</f>
        <v>0</v>
      </c>
      <c r="E5" s="380">
        <f>('Section I'!$B$26+'Section I'!$F$26)*($O5/('Section I'!$B$31+'Section I'!$F$31))</f>
        <v>153</v>
      </c>
      <c r="F5" s="287">
        <f>S5*('Section I'!$C$27+'Section I'!$G$27)</f>
        <v>0</v>
      </c>
      <c r="G5" s="380">
        <f>('Section I'!$B$27+'Section I'!$F$27)*($O5/('Section I'!$B$31+'Section I'!$F$31))</f>
        <v>127</v>
      </c>
      <c r="H5" s="287">
        <f>T5*('Section I'!$C$28+'Section I'!$G$28)</f>
        <v>0</v>
      </c>
      <c r="I5" s="380">
        <f>('Section I'!$B$28+'Section I'!$F$28)*($O5/('Section I'!$B$31+'Section I'!$F$31))</f>
        <v>63</v>
      </c>
      <c r="J5" s="285">
        <f>U5*('Section I'!$C$29+'Section I'!$G$29)</f>
        <v>0</v>
      </c>
      <c r="K5" s="380">
        <f>('Section I'!$B$29+'Section I'!$F$29)*($O5/('Section I'!$B$31+'Section I'!$F$31))</f>
        <v>18</v>
      </c>
      <c r="L5" s="287">
        <f>V5*('Section I'!$C$30+'Section I'!$G$30)</f>
        <v>0</v>
      </c>
      <c r="M5" s="380">
        <f>('Section I'!$B$30+'Section I'!$F$30)*($O5/('Section I'!$B$31+'Section I'!$F$31))</f>
        <v>0</v>
      </c>
      <c r="N5" s="293">
        <f aca="true" t="shared" si="0" ref="N5:N39">$B5+$D5+$F5+$H5+$J5+$L5</f>
        <v>0</v>
      </c>
      <c r="O5" s="379">
        <f>'Section I'!$B$31+'Section I'!$F$31</f>
        <v>516</v>
      </c>
      <c r="P5" s="13" t="s">
        <v>69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5">
        <v>0</v>
      </c>
    </row>
    <row r="6" spans="1:22" ht="13.5">
      <c r="A6" s="257" t="s">
        <v>70</v>
      </c>
      <c r="B6" s="281" t="e">
        <f>($N6/$O6)*C6</f>
        <v>#DIV/0!</v>
      </c>
      <c r="C6" s="282">
        <f>('Section I'!$B$25+'Section I'!$F$25)*($O6/('Section I'!$B$31+'Section I'!$F$31))</f>
        <v>0</v>
      </c>
      <c r="D6" s="283" t="e">
        <f>($N6/$O6)*E6</f>
        <v>#DIV/0!</v>
      </c>
      <c r="E6" s="282">
        <f>('Section I'!$B$26+'Section I'!$F$26)*($O6/('Section I'!$B$31+'Section I'!$F$31))</f>
        <v>0</v>
      </c>
      <c r="F6" s="283" t="e">
        <f>($N6/$O6)*G6</f>
        <v>#DIV/0!</v>
      </c>
      <c r="G6" s="282">
        <f>('Section I'!$B$27+'Section I'!$F$27)*($O6/('Section I'!$B$31+'Section I'!$F$31))</f>
        <v>0</v>
      </c>
      <c r="H6" s="283" t="e">
        <f>($N6/$O6)*I6</f>
        <v>#DIV/0!</v>
      </c>
      <c r="I6" s="282">
        <f>('Section I'!$B$28+'Section I'!$F$28)*($O6/('Section I'!$B$31+'Section I'!$F$31))</f>
        <v>0</v>
      </c>
      <c r="J6" s="281" t="e">
        <f>($N6/$O6)*K6</f>
        <v>#DIV/0!</v>
      </c>
      <c r="K6" s="282">
        <f>('Section I'!$B$29+'Section I'!$F$29)*($O6/('Section I'!$B$31+'Section I'!$F$31))</f>
        <v>0</v>
      </c>
      <c r="L6" s="283" t="e">
        <f>($N6/$O6)*M6</f>
        <v>#DIV/0!</v>
      </c>
      <c r="M6" s="282">
        <f>('Section I'!$B$30+'Section I'!$F$30)*($O6/('Section I'!$B$31+'Section I'!$F$31))</f>
        <v>0</v>
      </c>
      <c r="N6" s="16">
        <v>0</v>
      </c>
      <c r="O6" s="16">
        <v>0</v>
      </c>
      <c r="P6" s="23" t="s">
        <v>70</v>
      </c>
      <c r="Q6" s="289" t="e">
        <f>B6/('Section I'!$C$25+'Section I'!$G$25)</f>
        <v>#DIV/0!</v>
      </c>
      <c r="R6" s="289" t="e">
        <f>D6/('Section I'!$C$26+'Section I'!$G$26)</f>
        <v>#DIV/0!</v>
      </c>
      <c r="S6" s="289" t="e">
        <f>F6/('Section I'!$C$27+'Section I'!$G$27)</f>
        <v>#DIV/0!</v>
      </c>
      <c r="T6" s="289" t="e">
        <f>H6/('Section I'!$C$28+'Section I'!$G$28)</f>
        <v>#DIV/0!</v>
      </c>
      <c r="U6" s="289" t="e">
        <f>J6/('Section I'!$C$29+'Section I'!$G$29)</f>
        <v>#DIV/0!</v>
      </c>
      <c r="V6" s="290" t="e">
        <f>L6/('Section I'!$C$30+'Section I'!$G$30)</f>
        <v>#DIV/0!</v>
      </c>
    </row>
    <row r="7" spans="1:22" ht="13.5">
      <c r="A7" s="257" t="s">
        <v>71</v>
      </c>
      <c r="B7" s="285" t="e">
        <f>($N7/$O7)*C7</f>
        <v>#DIV/0!</v>
      </c>
      <c r="C7" s="282">
        <f>('Section I'!$B$25+'Section I'!$F$25)*($O7/('Section I'!$B$31+'Section I'!$F$31))</f>
        <v>0</v>
      </c>
      <c r="D7" s="287" t="e">
        <f>($N7/$O7)*E7</f>
        <v>#DIV/0!</v>
      </c>
      <c r="E7" s="282">
        <f>('Section I'!$B$26+'Section I'!$F$26)*($O7/('Section I'!$B$31+'Section I'!$F$31))</f>
        <v>0</v>
      </c>
      <c r="F7" s="287" t="e">
        <f>($N7/$O7)*G7</f>
        <v>#DIV/0!</v>
      </c>
      <c r="G7" s="282">
        <f>('Section I'!$B$27+'Section I'!$F$27)*($O7/('Section I'!$B$31+'Section I'!$F$31))</f>
        <v>0</v>
      </c>
      <c r="H7" s="287" t="e">
        <f>($N7/$O7)*I7</f>
        <v>#DIV/0!</v>
      </c>
      <c r="I7" s="282">
        <f>('Section I'!$B$28+'Section I'!$F$28)*($O7/('Section I'!$B$31+'Section I'!$F$31))</f>
        <v>0</v>
      </c>
      <c r="J7" s="285" t="e">
        <f>($N7/$O7)*K7</f>
        <v>#DIV/0!</v>
      </c>
      <c r="K7" s="282">
        <f>('Section I'!$B$29+'Section I'!$F$29)*($O7/('Section I'!$B$31+'Section I'!$F$31))</f>
        <v>0</v>
      </c>
      <c r="L7" s="287" t="e">
        <f>($N7/$O7)*M7</f>
        <v>#DIV/0!</v>
      </c>
      <c r="M7" s="282">
        <f>('Section I'!$B$30+'Section I'!$F$30)*($O7/('Section I'!$B$31+'Section I'!$F$31))</f>
        <v>0</v>
      </c>
      <c r="N7" s="16">
        <v>0</v>
      </c>
      <c r="O7" s="16">
        <v>0</v>
      </c>
      <c r="P7" s="23" t="s">
        <v>71</v>
      </c>
      <c r="Q7" s="289" t="e">
        <f>B7/('Section I'!$C$25+'Section I'!$G$25)</f>
        <v>#DIV/0!</v>
      </c>
      <c r="R7" s="289" t="e">
        <f>D7/('Section I'!$C$26+'Section I'!$G$26)</f>
        <v>#DIV/0!</v>
      </c>
      <c r="S7" s="289" t="e">
        <f>F7/('Section I'!$C$27+'Section I'!$G$27)</f>
        <v>#DIV/0!</v>
      </c>
      <c r="T7" s="289" t="e">
        <f>H7/('Section I'!$C$28+'Section I'!$G$28)</f>
        <v>#DIV/0!</v>
      </c>
      <c r="U7" s="289" t="e">
        <f>J7/('Section I'!$C$29+'Section I'!$G$29)</f>
        <v>#DIV/0!</v>
      </c>
      <c r="V7" s="290" t="e">
        <f>L7/('Section I'!$C$30+'Section I'!$G$30)</f>
        <v>#DIV/0!</v>
      </c>
    </row>
    <row r="8" spans="1:22" ht="13.5">
      <c r="A8" s="257" t="s">
        <v>72</v>
      </c>
      <c r="B8" s="281" t="e">
        <f>($N8/$O8)*C8</f>
        <v>#DIV/0!</v>
      </c>
      <c r="C8" s="282">
        <f>('Section I'!$B$25+'Section I'!$F$25)*($O8/('Section I'!$B$31+'Section I'!$F$31))</f>
        <v>0</v>
      </c>
      <c r="D8" s="283" t="e">
        <f>($N8/$O8)*E8</f>
        <v>#DIV/0!</v>
      </c>
      <c r="E8" s="282">
        <f>('Section I'!$B$26+'Section I'!$F$26)*($O8/('Section I'!$B$31+'Section I'!$F$31))</f>
        <v>0</v>
      </c>
      <c r="F8" s="283" t="e">
        <f>($N8/$O8)*G8</f>
        <v>#DIV/0!</v>
      </c>
      <c r="G8" s="282">
        <f>('Section I'!$B$27+'Section I'!$F$27)*($O8/('Section I'!$B$31+'Section I'!$F$31))</f>
        <v>0</v>
      </c>
      <c r="H8" s="283" t="e">
        <f>($N8/$O8)*I8</f>
        <v>#DIV/0!</v>
      </c>
      <c r="I8" s="282">
        <f>('Section I'!$B$28+'Section I'!$F$28)*($O8/('Section I'!$B$31+'Section I'!$F$31))</f>
        <v>0</v>
      </c>
      <c r="J8" s="281" t="e">
        <f>($N8/$O8)*K8</f>
        <v>#DIV/0!</v>
      </c>
      <c r="K8" s="282">
        <f>('Section I'!$B$29+'Section I'!$F$29)*($O8/('Section I'!$B$31+'Section I'!$F$31))</f>
        <v>0</v>
      </c>
      <c r="L8" s="283" t="e">
        <f>($N8/$O8)*M8</f>
        <v>#DIV/0!</v>
      </c>
      <c r="M8" s="282">
        <f>('Section I'!$B$30+'Section I'!$F$30)*($O8/('Section I'!$B$31+'Section I'!$F$31))</f>
        <v>0</v>
      </c>
      <c r="N8" s="16">
        <v>0</v>
      </c>
      <c r="O8" s="16">
        <v>0</v>
      </c>
      <c r="P8" s="23" t="s">
        <v>72</v>
      </c>
      <c r="Q8" s="289" t="e">
        <f>B8/('Section I'!$C$25+'Section I'!$G$25)</f>
        <v>#DIV/0!</v>
      </c>
      <c r="R8" s="289" t="e">
        <f>D8/('Section I'!$C$26+'Section I'!$G$26)</f>
        <v>#DIV/0!</v>
      </c>
      <c r="S8" s="289" t="e">
        <f>F8/('Section I'!$C$27+'Section I'!$G$27)</f>
        <v>#DIV/0!</v>
      </c>
      <c r="T8" s="289" t="e">
        <f>H8/('Section I'!$C$28+'Section I'!$G$28)</f>
        <v>#DIV/0!</v>
      </c>
      <c r="U8" s="289" t="e">
        <f>J8/('Section I'!$C$29+'Section I'!$G$29)</f>
        <v>#DIV/0!</v>
      </c>
      <c r="V8" s="290" t="e">
        <f>L8/('Section I'!$C$30+'Section I'!$G$30)</f>
        <v>#DIV/0!</v>
      </c>
    </row>
    <row r="9" spans="1:22" ht="13.5">
      <c r="A9" s="257" t="s">
        <v>73</v>
      </c>
      <c r="B9" s="285" t="e">
        <f>($N9/$O9)*C9</f>
        <v>#DIV/0!</v>
      </c>
      <c r="C9" s="282">
        <f>('Section I'!$B$25+'Section I'!$F$25)*($O9/('Section I'!$B$31+'Section I'!$F$31))</f>
        <v>0</v>
      </c>
      <c r="D9" s="287" t="e">
        <f>($N9/$O9)*E9</f>
        <v>#DIV/0!</v>
      </c>
      <c r="E9" s="282">
        <f>('Section I'!$B$26+'Section I'!$F$26)*($O9/('Section I'!$B$31+'Section I'!$F$31))</f>
        <v>0</v>
      </c>
      <c r="F9" s="287" t="e">
        <f>($N9/$O9)*G9</f>
        <v>#DIV/0!</v>
      </c>
      <c r="G9" s="282">
        <f>('Section I'!$B$27+'Section I'!$F$27)*($O9/('Section I'!$B$31+'Section I'!$F$31))</f>
        <v>0</v>
      </c>
      <c r="H9" s="287" t="e">
        <f>($N9/$O9)*I9</f>
        <v>#DIV/0!</v>
      </c>
      <c r="I9" s="282">
        <f>('Section I'!$B$28+'Section I'!$F$28)*($O9/('Section I'!$B$31+'Section I'!$F$31))</f>
        <v>0</v>
      </c>
      <c r="J9" s="285" t="e">
        <f>($N9/$O9)*K9</f>
        <v>#DIV/0!</v>
      </c>
      <c r="K9" s="282">
        <f>('Section I'!$B$29+'Section I'!$F$29)*($O9/('Section I'!$B$31+'Section I'!$F$31))</f>
        <v>0</v>
      </c>
      <c r="L9" s="287" t="e">
        <f>($N9/$O9)*M9</f>
        <v>#DIV/0!</v>
      </c>
      <c r="M9" s="282">
        <f>('Section I'!$B$30+'Section I'!$F$30)*($O9/('Section I'!$B$31+'Section I'!$F$31))</f>
        <v>0</v>
      </c>
      <c r="N9" s="16">
        <v>0</v>
      </c>
      <c r="O9" s="16">
        <v>0</v>
      </c>
      <c r="P9" s="23" t="s">
        <v>73</v>
      </c>
      <c r="Q9" s="289" t="e">
        <f>B9/('Section I'!$C$25+'Section I'!$G$25)</f>
        <v>#DIV/0!</v>
      </c>
      <c r="R9" s="289" t="e">
        <f>D9/('Section I'!$C$26+'Section I'!$G$26)</f>
        <v>#DIV/0!</v>
      </c>
      <c r="S9" s="289" t="e">
        <f>F9/('Section I'!$C$27+'Section I'!$G$27)</f>
        <v>#DIV/0!</v>
      </c>
      <c r="T9" s="289" t="e">
        <f>H9/('Section I'!$C$28+'Section I'!$G$28)</f>
        <v>#DIV/0!</v>
      </c>
      <c r="U9" s="289" t="e">
        <f>J9/('Section I'!$C$29+'Section I'!$G$29)</f>
        <v>#DIV/0!</v>
      </c>
      <c r="V9" s="290" t="e">
        <f>L9/('Section I'!$C$30+'Section I'!$G$30)</f>
        <v>#DIV/0!</v>
      </c>
    </row>
    <row r="10" spans="1:22" ht="13.5">
      <c r="A10" s="235" t="s">
        <v>74</v>
      </c>
      <c r="B10" s="281">
        <f>0.0765*('Section I'!$C$25+'Section I'!$G$25)</f>
        <v>976143.7485</v>
      </c>
      <c r="C10" s="282">
        <f>'Section I'!$B$25+'Section I'!$F$25</f>
        <v>155</v>
      </c>
      <c r="D10" s="283">
        <f>0.0765*('Section I'!$C$26+'Section I'!$G$26)</f>
        <v>740771.379</v>
      </c>
      <c r="E10" s="282">
        <f>'Section I'!$B$26+'Section I'!$F$26</f>
        <v>153</v>
      </c>
      <c r="F10" s="283">
        <f>0.0765*('Section I'!$C$27+'Section I'!$G$27)</f>
        <v>525946.986</v>
      </c>
      <c r="G10" s="282">
        <f>'Section I'!$B$27+'Section I'!$F$27</f>
        <v>127</v>
      </c>
      <c r="H10" s="283">
        <f>0.0765*('Section I'!$C$28+'Section I'!$G$28)</f>
        <v>184272.3585</v>
      </c>
      <c r="I10" s="282">
        <f>'Section I'!$B$28+'Section I'!$F$28</f>
        <v>63</v>
      </c>
      <c r="J10" s="281">
        <f>0.0765*('Section I'!$C$29+'Section I'!$G$29)</f>
        <v>31707.9495</v>
      </c>
      <c r="K10" s="282">
        <f>'Section I'!$B$29+'Section I'!$F$29</f>
        <v>18</v>
      </c>
      <c r="L10" s="283">
        <f>0.0765*('Section I'!$C$30+'Section I'!$G$30)</f>
        <v>0</v>
      </c>
      <c r="M10" s="282">
        <f>'Section I'!$B$30+'Section I'!$F$30</f>
        <v>0</v>
      </c>
      <c r="N10" s="293">
        <f t="shared" si="0"/>
        <v>2458842.4215</v>
      </c>
      <c r="O10" s="294">
        <f aca="true" t="shared" si="1" ref="O10:O39">$C10+$E10+$G10+$I10+$K10+$M10</f>
        <v>516</v>
      </c>
      <c r="P10" s="20" t="s">
        <v>74</v>
      </c>
      <c r="Q10" s="289">
        <f>B10/('Section I'!$C$25+'Section I'!$G$25)</f>
        <v>0.0765</v>
      </c>
      <c r="R10" s="289">
        <f>D10/('Section I'!$C$26+'Section I'!$G$26)</f>
        <v>0.0765</v>
      </c>
      <c r="S10" s="289">
        <f>F10/('Section I'!$C$27+'Section I'!$G$27)</f>
        <v>0.0765</v>
      </c>
      <c r="T10" s="289">
        <f>H10/('Section I'!$C$28+'Section I'!$G$28)</f>
        <v>0.0765</v>
      </c>
      <c r="U10" s="289">
        <f>J10/('Section I'!$C$29+'Section I'!$G$29)</f>
        <v>0.0765</v>
      </c>
      <c r="V10" s="290" t="e">
        <f>L10/('Section I'!$C$30+'Section I'!$G$30)</f>
        <v>#DIV/0!</v>
      </c>
    </row>
    <row r="11" spans="1:22" ht="13.5">
      <c r="A11" s="257" t="s">
        <v>75</v>
      </c>
      <c r="B11" s="281" t="e">
        <f>($N11/$O11)*C11</f>
        <v>#DIV/0!</v>
      </c>
      <c r="C11" s="282">
        <f>('Section I'!$B$25+'Section I'!$F$25)*($O11/('Section I'!$B$31+'Section I'!$F$31))</f>
        <v>0</v>
      </c>
      <c r="D11" s="283" t="e">
        <f>($N11/$O11)*E11</f>
        <v>#DIV/0!</v>
      </c>
      <c r="E11" s="282">
        <f>('Section I'!$B$26+'Section I'!$F$26)*($O11/('Section I'!$B$31+'Section I'!$F$31))</f>
        <v>0</v>
      </c>
      <c r="F11" s="283" t="e">
        <f>($N11/$O11)*G11</f>
        <v>#DIV/0!</v>
      </c>
      <c r="G11" s="282">
        <f>('Section I'!$B$27+'Section I'!$F$27)*($O11/('Section I'!$B$31+'Section I'!$F$31))</f>
        <v>0</v>
      </c>
      <c r="H11" s="283" t="e">
        <f>($N11/$O11)*I11</f>
        <v>#DIV/0!</v>
      </c>
      <c r="I11" s="282">
        <f>('Section I'!$B$28+'Section I'!$F$28)*($O11/('Section I'!$B$31+'Section I'!$F$31))</f>
        <v>0</v>
      </c>
      <c r="J11" s="281" t="e">
        <f>($N11/$O11)*K11</f>
        <v>#DIV/0!</v>
      </c>
      <c r="K11" s="282">
        <f>('Section I'!$B$29+'Section I'!$F$29)*($O11/('Section I'!$B$31+'Section I'!$F$31))</f>
        <v>0</v>
      </c>
      <c r="L11" s="283" t="e">
        <f>($N11/$O11)*M11</f>
        <v>#DIV/0!</v>
      </c>
      <c r="M11" s="282">
        <f>('Section I'!$B$30+'Section I'!$F$30)*($O11/('Section I'!$B$31+'Section I'!$F$31))</f>
        <v>0</v>
      </c>
      <c r="N11" s="16">
        <v>0</v>
      </c>
      <c r="O11" s="16">
        <v>0</v>
      </c>
      <c r="P11" s="23" t="s">
        <v>75</v>
      </c>
      <c r="Q11" s="289" t="e">
        <f>B11/('Section I'!$C$25+'Section I'!$G$25)</f>
        <v>#DIV/0!</v>
      </c>
      <c r="R11" s="289" t="e">
        <f>D11/('Section I'!$C$26+'Section I'!$G$26)</f>
        <v>#DIV/0!</v>
      </c>
      <c r="S11" s="289" t="e">
        <f>F11/('Section I'!$C$27+'Section I'!$G$27)</f>
        <v>#DIV/0!</v>
      </c>
      <c r="T11" s="289" t="e">
        <f>H11/('Section I'!$C$28+'Section I'!$G$28)</f>
        <v>#DIV/0!</v>
      </c>
      <c r="U11" s="289" t="e">
        <f>J11/('Section I'!$C$29+'Section I'!$G$29)</f>
        <v>#DIV/0!</v>
      </c>
      <c r="V11" s="290" t="e">
        <f>L11/('Section I'!$C$30+'Section I'!$G$30)</f>
        <v>#DIV/0!</v>
      </c>
    </row>
    <row r="12" spans="1:22" ht="13.5">
      <c r="A12" s="235" t="s">
        <v>76</v>
      </c>
      <c r="B12" s="285">
        <f>Q12*('Section I'!$C$25+'Section I'!$G$25)</f>
        <v>0</v>
      </c>
      <c r="C12" s="282">
        <f>('Section I'!$B$25+'Section I'!$F$25)*($O12/('Section I'!$B$31+'Section I'!$F$31))</f>
        <v>155</v>
      </c>
      <c r="D12" s="287">
        <f>R12*('Section I'!$C$26+'Section I'!$G$26)</f>
        <v>0</v>
      </c>
      <c r="E12" s="282">
        <f>('Section I'!$B$26+'Section I'!$F$26)*($O12/('Section I'!$B$31+'Section I'!$F$31))</f>
        <v>153</v>
      </c>
      <c r="F12" s="287">
        <f>S12*('Section I'!$C$27+'Section I'!$G$27)</f>
        <v>0</v>
      </c>
      <c r="G12" s="282">
        <f>('Section I'!$B$27+'Section I'!$F$27)*($O12/('Section I'!$B$31+'Section I'!$F$31))</f>
        <v>127</v>
      </c>
      <c r="H12" s="287">
        <f>T12*('Section I'!$C$28+'Section I'!$G$28)</f>
        <v>0</v>
      </c>
      <c r="I12" s="282">
        <f>('Section I'!$B$28+'Section I'!$F$28)*($O12/('Section I'!$B$31+'Section I'!$F$31))</f>
        <v>63</v>
      </c>
      <c r="J12" s="285">
        <f>U12*('Section I'!$C$29+'Section I'!$G$29)</f>
        <v>0</v>
      </c>
      <c r="K12" s="282">
        <f>('Section I'!$B$29+'Section I'!$F$29)*($O12/('Section I'!$B$31+'Section I'!$F$31))</f>
        <v>18</v>
      </c>
      <c r="L12" s="287">
        <f>V12*('Section I'!$C$30+'Section I'!$G$30)</f>
        <v>0</v>
      </c>
      <c r="M12" s="282">
        <f>('Section I'!$B$30+'Section I'!$F$30)*($O12/('Section I'!$B$31+'Section I'!$F$31))</f>
        <v>0</v>
      </c>
      <c r="N12" s="293">
        <f t="shared" si="0"/>
        <v>0</v>
      </c>
      <c r="O12" s="379">
        <f>'Section I'!$B$31+'Section I'!$F$31</f>
        <v>516</v>
      </c>
      <c r="P12" s="20" t="s">
        <v>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5">
        <v>0</v>
      </c>
    </row>
    <row r="13" spans="1:22" ht="13.5">
      <c r="A13" s="235" t="s">
        <v>77</v>
      </c>
      <c r="B13" s="281">
        <f>Q13*('Section I'!$C$25+'Section I'!$G$25)</f>
        <v>0</v>
      </c>
      <c r="C13" s="282">
        <f>('Section I'!$B$25+'Section I'!$F$25)*($O13/('Section I'!$B$31+'Section I'!$F$31))</f>
        <v>155</v>
      </c>
      <c r="D13" s="283">
        <f>R13*('Section I'!$C$26+'Section I'!$G$26)</f>
        <v>0</v>
      </c>
      <c r="E13" s="282">
        <f>('Section I'!$B$26+'Section I'!$F$26)*($O13/('Section I'!$B$31+'Section I'!$F$31))</f>
        <v>153</v>
      </c>
      <c r="F13" s="283">
        <f>S13*('Section I'!$C$27+'Section I'!$G$27)</f>
        <v>0</v>
      </c>
      <c r="G13" s="282">
        <f>('Section I'!$B$27+'Section I'!$F$27)*($O13/('Section I'!$B$31+'Section I'!$F$31))</f>
        <v>127</v>
      </c>
      <c r="H13" s="283">
        <f>T13*('Section I'!$C$28+'Section I'!$G$28)</f>
        <v>0</v>
      </c>
      <c r="I13" s="282">
        <f>('Section I'!$B$28+'Section I'!$F$28)*($O13/('Section I'!$B$31+'Section I'!$F$31))</f>
        <v>63</v>
      </c>
      <c r="J13" s="281">
        <f>U13*('Section I'!$C$29+'Section I'!$G$29)</f>
        <v>0</v>
      </c>
      <c r="K13" s="282">
        <f>('Section I'!$B$29+'Section I'!$F$29)*($O13/('Section I'!$B$31+'Section I'!$F$31))</f>
        <v>18</v>
      </c>
      <c r="L13" s="283">
        <f>V13*('Section I'!$C$30+'Section I'!$G$30)</f>
        <v>0</v>
      </c>
      <c r="M13" s="282">
        <f>('Section I'!$B$30+'Section I'!$F$30)*($O13/('Section I'!$B$31+'Section I'!$F$31))</f>
        <v>0</v>
      </c>
      <c r="N13" s="293">
        <f t="shared" si="0"/>
        <v>0</v>
      </c>
      <c r="O13" s="379">
        <f>'Section I'!$B$31+'Section I'!$F$31</f>
        <v>516</v>
      </c>
      <c r="P13" s="20" t="s">
        <v>77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>
        <v>0</v>
      </c>
    </row>
    <row r="14" spans="1:22" ht="14.25" thickBot="1">
      <c r="A14" s="258" t="s">
        <v>78</v>
      </c>
      <c r="B14" s="281" t="e">
        <f>($N14/$O14)*C14</f>
        <v>#DIV/0!</v>
      </c>
      <c r="C14" s="282">
        <f>('Section I'!$B$25+'Section I'!$F$25)*($O14/('Section I'!$B$31+'Section I'!$F$31))</f>
        <v>0</v>
      </c>
      <c r="D14" s="281" t="e">
        <f>($N14/$O14)*E14</f>
        <v>#DIV/0!</v>
      </c>
      <c r="E14" s="282">
        <f>('Section I'!$B$26+'Section I'!$F$26)*($O14/('Section I'!$B$31+'Section I'!$F$31))</f>
        <v>0</v>
      </c>
      <c r="F14" s="281" t="e">
        <f>($N14/$O14)*G14</f>
        <v>#DIV/0!</v>
      </c>
      <c r="G14" s="282">
        <f>('Section I'!$B$27+'Section I'!$F$27)*($O14/('Section I'!$B$31+'Section I'!$F$31))</f>
        <v>0</v>
      </c>
      <c r="H14" s="281" t="e">
        <f>($N14/$O14)*I14</f>
        <v>#DIV/0!</v>
      </c>
      <c r="I14" s="282">
        <f>('Section I'!$B$28+'Section I'!$F$28)*($O14/('Section I'!$B$31+'Section I'!$F$31))</f>
        <v>0</v>
      </c>
      <c r="J14" s="281" t="e">
        <f>($N14/$O14)*K14</f>
        <v>#DIV/0!</v>
      </c>
      <c r="K14" s="282">
        <f>('Section I'!$B$29+'Section I'!$F$29)*($O14/('Section I'!$B$31+'Section I'!$F$31))</f>
        <v>0</v>
      </c>
      <c r="L14" s="281" t="e">
        <f>($N14/$O14)*M14</f>
        <v>#DIV/0!</v>
      </c>
      <c r="M14" s="282">
        <f>('Section I'!$B$30+'Section I'!$F$30)*($O14/('Section I'!$B$31+'Section I'!$F$31))</f>
        <v>0</v>
      </c>
      <c r="N14" s="16">
        <v>0</v>
      </c>
      <c r="O14" s="16">
        <v>0</v>
      </c>
      <c r="P14" s="23" t="s">
        <v>78</v>
      </c>
      <c r="Q14" s="289" t="e">
        <f>B14/('Section I'!$C$25+'Section I'!$G$25)</f>
        <v>#DIV/0!</v>
      </c>
      <c r="R14" s="289" t="e">
        <f>D14/('Section I'!$C$26+'Section I'!$G$26)</f>
        <v>#DIV/0!</v>
      </c>
      <c r="S14" s="289" t="e">
        <f>F14/('Section I'!$C$27+'Section I'!$G$27)</f>
        <v>#DIV/0!</v>
      </c>
      <c r="T14" s="289" t="e">
        <f>H14/('Section I'!$C$28+'Section I'!$G$28)</f>
        <v>#DIV/0!</v>
      </c>
      <c r="U14" s="289" t="e">
        <f>J14/('Section I'!$C$29+'Section I'!$G$29)</f>
        <v>#DIV/0!</v>
      </c>
      <c r="V14" s="290" t="e">
        <f>L14/('Section I'!$C$30+'Section I'!$G$30)</f>
        <v>#DIV/0!</v>
      </c>
    </row>
    <row r="15" spans="1:22" ht="14.25" thickBot="1">
      <c r="A15" s="236" t="s">
        <v>79</v>
      </c>
      <c r="B15" s="274" t="e">
        <f aca="true" t="shared" si="2" ref="B15:L15">SUM(B5:B14)</f>
        <v>#DIV/0!</v>
      </c>
      <c r="C15" s="381">
        <f>MAX(C5:C14)</f>
        <v>155</v>
      </c>
      <c r="D15" s="276" t="e">
        <f t="shared" si="2"/>
        <v>#DIV/0!</v>
      </c>
      <c r="E15" s="381">
        <f>MAX(E5:E14)</f>
        <v>153</v>
      </c>
      <c r="F15" s="274" t="e">
        <f t="shared" si="2"/>
        <v>#DIV/0!</v>
      </c>
      <c r="G15" s="381">
        <f>MAX(G5:G14)</f>
        <v>127</v>
      </c>
      <c r="H15" s="276" t="e">
        <f t="shared" si="2"/>
        <v>#DIV/0!</v>
      </c>
      <c r="I15" s="381">
        <f>MAX(I5:I14)</f>
        <v>63</v>
      </c>
      <c r="J15" s="274" t="e">
        <f t="shared" si="2"/>
        <v>#DIV/0!</v>
      </c>
      <c r="K15" s="381">
        <f>MAX(K5:K14)</f>
        <v>18</v>
      </c>
      <c r="L15" s="276" t="e">
        <f t="shared" si="2"/>
        <v>#DIV/0!</v>
      </c>
      <c r="M15" s="381">
        <f>MAX(M5:M14)</f>
        <v>0</v>
      </c>
      <c r="N15" s="293" t="e">
        <f t="shared" si="0"/>
        <v>#DIV/0!</v>
      </c>
      <c r="O15" s="294">
        <f t="shared" si="1"/>
        <v>516</v>
      </c>
      <c r="P15" s="21" t="s">
        <v>79</v>
      </c>
      <c r="Q15" s="291" t="e">
        <f>B15/('Section I'!$C$25+'Section I'!$G$25)</f>
        <v>#DIV/0!</v>
      </c>
      <c r="R15" s="291" t="e">
        <f>D15/('Section I'!$C$26+'Section I'!$G$26)</f>
        <v>#DIV/0!</v>
      </c>
      <c r="S15" s="291" t="e">
        <f>F15/('Section I'!$C$27+'Section I'!$G$27)</f>
        <v>#DIV/0!</v>
      </c>
      <c r="T15" s="291" t="e">
        <f>H15/('Section I'!$C$28+'Section I'!$G$28)</f>
        <v>#DIV/0!</v>
      </c>
      <c r="U15" s="291" t="e">
        <f>J15/('Section I'!$C$29+'Section I'!$G$29)</f>
        <v>#DIV/0!</v>
      </c>
      <c r="V15" s="292" t="e">
        <f>L15/('Section I'!$C$30+'Section I'!$G$30)</f>
        <v>#DIV/0!</v>
      </c>
    </row>
    <row r="16" spans="1:22" ht="15" thickBot="1" thickTop="1">
      <c r="A16" s="259" t="s">
        <v>53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98"/>
      <c r="O16" s="299"/>
      <c r="P16" s="22"/>
      <c r="Q16" s="11" t="s">
        <v>58</v>
      </c>
      <c r="R16" s="11" t="s">
        <v>59</v>
      </c>
      <c r="S16" s="11" t="s">
        <v>60</v>
      </c>
      <c r="T16" s="11" t="s">
        <v>183</v>
      </c>
      <c r="U16" s="11" t="s">
        <v>62</v>
      </c>
      <c r="V16" s="12" t="s">
        <v>63</v>
      </c>
    </row>
    <row r="17" spans="1:22" ht="13.5">
      <c r="A17" s="256" t="s">
        <v>69</v>
      </c>
      <c r="B17" s="277">
        <f>Q17*('Section I'!$C$33+'Section I'!$G$33)</f>
        <v>0</v>
      </c>
      <c r="C17" s="380">
        <f>('Section I'!$B$33+'Section I'!$F$33)*($O17/('Section I'!$B$39+'Section I'!$F$39))</f>
        <v>135</v>
      </c>
      <c r="D17" s="279">
        <f>R17*('Section I'!$C$34+'Section I'!$G$34)</f>
        <v>0</v>
      </c>
      <c r="E17" s="380">
        <f>('Section I'!$B$34+'Section I'!$F$34)*($O17/('Section I'!$B$39+'Section I'!$F$39))</f>
        <v>73</v>
      </c>
      <c r="F17" s="277">
        <f>S17*('Section I'!$C$35+'Section I'!$G$35)</f>
        <v>0</v>
      </c>
      <c r="G17" s="380">
        <f>('Section I'!$B$35+'Section I'!$F$35)*($O17/('Section I'!$B$39+'Section I'!$F$39))</f>
        <v>37</v>
      </c>
      <c r="H17" s="279">
        <f>T17*('Section I'!$C$36+'Section I'!$G$36)</f>
        <v>0</v>
      </c>
      <c r="I17" s="380">
        <f>('Section I'!$B$36+'Section I'!$F$36)*($O17/('Section I'!$B$39+'Section I'!$F$39))</f>
        <v>30</v>
      </c>
      <c r="J17" s="277">
        <f>U17*('Section I'!$C$37+'Section I'!$G$37)</f>
        <v>0</v>
      </c>
      <c r="K17" s="380">
        <f>('Section I'!$B$37+'Section I'!$F$37)*($O17/('Section I'!$B$39+'Section I'!$F$39))</f>
        <v>0</v>
      </c>
      <c r="L17" s="279">
        <f>V17*('Section I'!$C$38+'Section I'!$G$38)</f>
        <v>0</v>
      </c>
      <c r="M17" s="380">
        <f>('Section I'!$B$38+'Section I'!$F$38)*($O17/('Section I'!$B$39+'Section I'!$F$39))</f>
        <v>0</v>
      </c>
      <c r="N17" s="293">
        <f t="shared" si="0"/>
        <v>0</v>
      </c>
      <c r="O17" s="379">
        <f>'Section I'!$B$39+'Section I'!$F$39</f>
        <v>275</v>
      </c>
      <c r="P17" s="20" t="s">
        <v>69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5">
        <v>0</v>
      </c>
    </row>
    <row r="18" spans="1:22" ht="13.5">
      <c r="A18" s="257" t="s">
        <v>70</v>
      </c>
      <c r="B18" s="281" t="e">
        <f>($N18/$O18)*C18</f>
        <v>#DIV/0!</v>
      </c>
      <c r="C18" s="282">
        <f>('Section I'!$B$33+'Section I'!$F$33)*($O18/('Section I'!$B$39+'Section I'!$F$39))</f>
        <v>0</v>
      </c>
      <c r="D18" s="283" t="e">
        <f>($N18/$O18)*E18</f>
        <v>#DIV/0!</v>
      </c>
      <c r="E18" s="282">
        <f>('Section I'!$B$34+'Section I'!$F$34)*($O18/('Section I'!$B$39+'Section I'!$F$39))</f>
        <v>0</v>
      </c>
      <c r="F18" s="281" t="e">
        <f>($N18/$O18)*G18</f>
        <v>#DIV/0!</v>
      </c>
      <c r="G18" s="282">
        <f>('Section I'!$B$35+'Section I'!$F$35)*($O18/('Section I'!$B$39+'Section I'!$F$39))</f>
        <v>0</v>
      </c>
      <c r="H18" s="283" t="e">
        <f>($N18/$O18)*I18</f>
        <v>#DIV/0!</v>
      </c>
      <c r="I18" s="282">
        <f>('Section I'!$B$36+'Section I'!$F$36)*($O18/('Section I'!$B$39+'Section I'!$F$39))</f>
        <v>0</v>
      </c>
      <c r="J18" s="281" t="e">
        <f>($N18/$O18)*K18</f>
        <v>#DIV/0!</v>
      </c>
      <c r="K18" s="282">
        <f>('Section I'!$B$37+'Section I'!$F$37)*($O18/('Section I'!$B$39+'Section I'!$F$39))</f>
        <v>0</v>
      </c>
      <c r="L18" s="283" t="e">
        <f>($N18/$O18)*M18</f>
        <v>#DIV/0!</v>
      </c>
      <c r="M18" s="282">
        <f>('Section I'!$B$38+'Section I'!$F$38)*($O18/('Section I'!$B$39+'Section I'!$F$39))</f>
        <v>0</v>
      </c>
      <c r="N18" s="16">
        <v>0</v>
      </c>
      <c r="O18" s="16">
        <v>0</v>
      </c>
      <c r="P18" s="23" t="s">
        <v>70</v>
      </c>
      <c r="Q18" s="289" t="e">
        <f>B18/('Section I'!$C$33+'Section I'!$G$33)</f>
        <v>#DIV/0!</v>
      </c>
      <c r="R18" s="289" t="e">
        <f>D18/('Section I'!$C$34+'Section I'!$G$34)</f>
        <v>#DIV/0!</v>
      </c>
      <c r="S18" s="289" t="e">
        <f>F18/('Section I'!$C$35+'Section I'!$G$35)</f>
        <v>#DIV/0!</v>
      </c>
      <c r="T18" s="289" t="e">
        <f>H18/('Section I'!$C$36+'Section I'!$G$36)</f>
        <v>#DIV/0!</v>
      </c>
      <c r="U18" s="289" t="e">
        <f>J18/('Section I'!$C$37+'Section I'!$G$37)</f>
        <v>#DIV/0!</v>
      </c>
      <c r="V18" s="290" t="e">
        <f>L18/('Section I'!$C$38+'Section I'!$G$38)</f>
        <v>#DIV/0!</v>
      </c>
    </row>
    <row r="19" spans="1:22" ht="13.5">
      <c r="A19" s="257" t="s">
        <v>71</v>
      </c>
      <c r="B19" s="285" t="e">
        <f>($N19/$O19)*C19</f>
        <v>#DIV/0!</v>
      </c>
      <c r="C19" s="282">
        <f>('Section I'!$B$33+'Section I'!$F$33)*($O19/('Section I'!$B$39+'Section I'!$F$39))</f>
        <v>0</v>
      </c>
      <c r="D19" s="287" t="e">
        <f>($N19/$O19)*E19</f>
        <v>#DIV/0!</v>
      </c>
      <c r="E19" s="282">
        <f>('Section I'!$B$34+'Section I'!$F$34)*($O19/('Section I'!$B$39+'Section I'!$F$39))</f>
        <v>0</v>
      </c>
      <c r="F19" s="285" t="e">
        <f>($N19/$O19)*G19</f>
        <v>#DIV/0!</v>
      </c>
      <c r="G19" s="282">
        <f>('Section I'!$B$35+'Section I'!$F$35)*($O19/('Section I'!$B$39+'Section I'!$F$39))</f>
        <v>0</v>
      </c>
      <c r="H19" s="287" t="e">
        <f>($N19/$O19)*I19</f>
        <v>#DIV/0!</v>
      </c>
      <c r="I19" s="282">
        <f>('Section I'!$B$36+'Section I'!$F$36)*($O19/('Section I'!$B$39+'Section I'!$F$39))</f>
        <v>0</v>
      </c>
      <c r="J19" s="285" t="e">
        <f>($N19/$O19)*K19</f>
        <v>#DIV/0!</v>
      </c>
      <c r="K19" s="282">
        <f>('Section I'!$B$37+'Section I'!$F$37)*($O19/('Section I'!$B$39+'Section I'!$F$39))</f>
        <v>0</v>
      </c>
      <c r="L19" s="287" t="e">
        <f>($N19/$O19)*M19</f>
        <v>#DIV/0!</v>
      </c>
      <c r="M19" s="282">
        <f>('Section I'!$B$38+'Section I'!$F$38)*($O19/('Section I'!$B$39+'Section I'!$F$39))</f>
        <v>0</v>
      </c>
      <c r="N19" s="16">
        <v>0</v>
      </c>
      <c r="O19" s="16">
        <v>0</v>
      </c>
      <c r="P19" s="23" t="s">
        <v>71</v>
      </c>
      <c r="Q19" s="289" t="e">
        <f>B19/('Section I'!$C$33+'Section I'!$G$33)</f>
        <v>#DIV/0!</v>
      </c>
      <c r="R19" s="289" t="e">
        <f>D19/('Section I'!$C$34+'Section I'!$G$34)</f>
        <v>#DIV/0!</v>
      </c>
      <c r="S19" s="289" t="e">
        <f>F19/('Section I'!$C$35+'Section I'!$G$35)</f>
        <v>#DIV/0!</v>
      </c>
      <c r="T19" s="289" t="e">
        <f>H19/('Section I'!$C$36+'Section I'!$G$36)</f>
        <v>#DIV/0!</v>
      </c>
      <c r="U19" s="289" t="e">
        <f>J19/('Section I'!$C$37+'Section I'!$G$37)</f>
        <v>#DIV/0!</v>
      </c>
      <c r="V19" s="290" t="e">
        <f>L19/('Section I'!$C$38+'Section I'!$G$38)</f>
        <v>#DIV/0!</v>
      </c>
    </row>
    <row r="20" spans="1:22" ht="13.5">
      <c r="A20" s="257" t="s">
        <v>72</v>
      </c>
      <c r="B20" s="281" t="e">
        <f>($N20/$O20)*C20</f>
        <v>#DIV/0!</v>
      </c>
      <c r="C20" s="282">
        <f>('Section I'!$B$33+'Section I'!$F$33)*($O20/('Section I'!$B$39+'Section I'!$F$39))</f>
        <v>0</v>
      </c>
      <c r="D20" s="283" t="e">
        <f>($N20/$O20)*E20</f>
        <v>#DIV/0!</v>
      </c>
      <c r="E20" s="282">
        <f>('Section I'!$B$34+'Section I'!$F$34)*($O20/('Section I'!$B$39+'Section I'!$F$39))</f>
        <v>0</v>
      </c>
      <c r="F20" s="281" t="e">
        <f>($N20/$O20)*G20</f>
        <v>#DIV/0!</v>
      </c>
      <c r="G20" s="282">
        <f>('Section I'!$B$35+'Section I'!$F$35)*($O20/('Section I'!$B$39+'Section I'!$F$39))</f>
        <v>0</v>
      </c>
      <c r="H20" s="283" t="e">
        <f>($N20/$O20)*I20</f>
        <v>#DIV/0!</v>
      </c>
      <c r="I20" s="282">
        <f>('Section I'!$B$36+'Section I'!$F$36)*($O20/('Section I'!$B$39+'Section I'!$F$39))</f>
        <v>0</v>
      </c>
      <c r="J20" s="281" t="e">
        <f>($N20/$O20)*K20</f>
        <v>#DIV/0!</v>
      </c>
      <c r="K20" s="282">
        <f>('Section I'!$B$37+'Section I'!$F$37)*($O20/('Section I'!$B$39+'Section I'!$F$39))</f>
        <v>0</v>
      </c>
      <c r="L20" s="283" t="e">
        <f>($N20/$O20)*M20</f>
        <v>#DIV/0!</v>
      </c>
      <c r="M20" s="282">
        <f>('Section I'!$B$38+'Section I'!$F$38)*($O20/('Section I'!$B$39+'Section I'!$F$39))</f>
        <v>0</v>
      </c>
      <c r="N20" s="16">
        <v>0</v>
      </c>
      <c r="O20" s="16">
        <v>0</v>
      </c>
      <c r="P20" s="23" t="s">
        <v>72</v>
      </c>
      <c r="Q20" s="289" t="e">
        <f>B20/('Section I'!$C$33+'Section I'!$G$33)</f>
        <v>#DIV/0!</v>
      </c>
      <c r="R20" s="289" t="e">
        <f>D20/('Section I'!$C$34+'Section I'!$G$34)</f>
        <v>#DIV/0!</v>
      </c>
      <c r="S20" s="289" t="e">
        <f>F20/('Section I'!$C$35+'Section I'!$G$35)</f>
        <v>#DIV/0!</v>
      </c>
      <c r="T20" s="289" t="e">
        <f>H20/('Section I'!$C$36+'Section I'!$G$36)</f>
        <v>#DIV/0!</v>
      </c>
      <c r="U20" s="289" t="e">
        <f>J20/('Section I'!$C$37+'Section I'!$G$37)</f>
        <v>#DIV/0!</v>
      </c>
      <c r="V20" s="290" t="e">
        <f>L20/('Section I'!$C$38+'Section I'!$G$38)</f>
        <v>#DIV/0!</v>
      </c>
    </row>
    <row r="21" spans="1:22" ht="13.5">
      <c r="A21" s="257" t="s">
        <v>73</v>
      </c>
      <c r="B21" s="285" t="e">
        <f>($N21/$O21)*C21</f>
        <v>#DIV/0!</v>
      </c>
      <c r="C21" s="282">
        <f>('Section I'!$B$33+'Section I'!$F$33)*($O21/('Section I'!$B$39+'Section I'!$F$39))</f>
        <v>0</v>
      </c>
      <c r="D21" s="287" t="e">
        <f>($N21/$O21)*E21</f>
        <v>#DIV/0!</v>
      </c>
      <c r="E21" s="282">
        <f>('Section I'!$B$34+'Section I'!$F$34)*($O21/('Section I'!$B$39+'Section I'!$F$39))</f>
        <v>0</v>
      </c>
      <c r="F21" s="285" t="e">
        <f>($N21/$O21)*G21</f>
        <v>#DIV/0!</v>
      </c>
      <c r="G21" s="282">
        <f>('Section I'!$B$35+'Section I'!$F$35)*($O21/('Section I'!$B$39+'Section I'!$F$39))</f>
        <v>0</v>
      </c>
      <c r="H21" s="287" t="e">
        <f>($N21/$O21)*I21</f>
        <v>#DIV/0!</v>
      </c>
      <c r="I21" s="282">
        <f>('Section I'!$B$36+'Section I'!$F$36)*($O21/('Section I'!$B$39+'Section I'!$F$39))</f>
        <v>0</v>
      </c>
      <c r="J21" s="285" t="e">
        <f>($N21/$O21)*K21</f>
        <v>#DIV/0!</v>
      </c>
      <c r="K21" s="282">
        <f>('Section I'!$B$37+'Section I'!$F$37)*($O21/('Section I'!$B$39+'Section I'!$F$39))</f>
        <v>0</v>
      </c>
      <c r="L21" s="287" t="e">
        <f>($N21/$O21)*M21</f>
        <v>#DIV/0!</v>
      </c>
      <c r="M21" s="282">
        <f>('Section I'!$B$38+'Section I'!$F$38)*($O21/('Section I'!$B$39+'Section I'!$F$39))</f>
        <v>0</v>
      </c>
      <c r="N21" s="16">
        <v>0</v>
      </c>
      <c r="O21" s="16">
        <v>0</v>
      </c>
      <c r="P21" s="23" t="s">
        <v>73</v>
      </c>
      <c r="Q21" s="289" t="e">
        <f>B21/('Section I'!$C$33+'Section I'!$G$33)</f>
        <v>#DIV/0!</v>
      </c>
      <c r="R21" s="289" t="e">
        <f>D21/('Section I'!$C$34+'Section I'!$G$34)</f>
        <v>#DIV/0!</v>
      </c>
      <c r="S21" s="289" t="e">
        <f>F21/('Section I'!$C$35+'Section I'!$G$35)</f>
        <v>#DIV/0!</v>
      </c>
      <c r="T21" s="289" t="e">
        <f>H21/('Section I'!$C$36+'Section I'!$G$36)</f>
        <v>#DIV/0!</v>
      </c>
      <c r="U21" s="289" t="e">
        <f>J21/('Section I'!$C$37+'Section I'!$G$37)</f>
        <v>#DIV/0!</v>
      </c>
      <c r="V21" s="290" t="e">
        <f>L21/('Section I'!$C$38+'Section I'!$G$38)</f>
        <v>#DIV/0!</v>
      </c>
    </row>
    <row r="22" spans="1:22" ht="13.5">
      <c r="A22" s="235" t="s">
        <v>74</v>
      </c>
      <c r="B22" s="281">
        <f>0.0765*('Section I'!$C$33+'Section I'!$G$33)</f>
        <v>989962.8615</v>
      </c>
      <c r="C22" s="282">
        <f>'Section I'!$B$33+'Section I'!$F$33</f>
        <v>135</v>
      </c>
      <c r="D22" s="283">
        <f>0.0765*('Section I'!$C$34+'Section I'!$G$34)</f>
        <v>378803.36699999997</v>
      </c>
      <c r="E22" s="282">
        <f>'Section I'!$B$34+'Section I'!$F$34</f>
        <v>73</v>
      </c>
      <c r="F22" s="281">
        <f>0.0765*('Section I'!$C$35+'Section I'!$G$35)</f>
        <v>170362.3635</v>
      </c>
      <c r="G22" s="282">
        <f>'Section I'!$B$35+'Section I'!$F$35</f>
        <v>37</v>
      </c>
      <c r="H22" s="283">
        <f>0.0765*('Section I'!$C$36+'Section I'!$G$36)</f>
        <v>100362.645</v>
      </c>
      <c r="I22" s="282">
        <f>'Section I'!$B$36+'Section I'!$F$36</f>
        <v>30</v>
      </c>
      <c r="J22" s="281">
        <f>0.0765*('Section I'!$C$37+'Section I'!$G$37)</f>
        <v>0</v>
      </c>
      <c r="K22" s="282">
        <f>'Section I'!$B$37+'Section I'!$F$37</f>
        <v>0</v>
      </c>
      <c r="L22" s="283">
        <f>0.0765*('Section I'!$C$38+'Section I'!$G$38)</f>
        <v>0</v>
      </c>
      <c r="M22" s="282">
        <f>'Section I'!$B$38+'Section I'!$F$38</f>
        <v>0</v>
      </c>
      <c r="N22" s="293">
        <f t="shared" si="0"/>
        <v>1639491.237</v>
      </c>
      <c r="O22" s="294">
        <f t="shared" si="1"/>
        <v>275</v>
      </c>
      <c r="P22" s="20" t="s">
        <v>74</v>
      </c>
      <c r="Q22" s="289">
        <f>B22/('Section I'!$C$33+'Section I'!$G$33)</f>
        <v>0.0765</v>
      </c>
      <c r="R22" s="289">
        <f>D22/('Section I'!$C$34+'Section I'!$G$34)</f>
        <v>0.0765</v>
      </c>
      <c r="S22" s="289">
        <f>F22/('Section I'!$C$35+'Section I'!$G$35)</f>
        <v>0.0765</v>
      </c>
      <c r="T22" s="289">
        <f>H22/('Section I'!$C$36+'Section I'!$G$36)</f>
        <v>0.0765</v>
      </c>
      <c r="U22" s="289" t="e">
        <f>J22/('Section I'!$C$37+'Section I'!$G$37)</f>
        <v>#DIV/0!</v>
      </c>
      <c r="V22" s="290" t="e">
        <f>L22/('Section I'!$C$38+'Section I'!$G$38)</f>
        <v>#DIV/0!</v>
      </c>
    </row>
    <row r="23" spans="1:22" ht="13.5">
      <c r="A23" s="257" t="s">
        <v>75</v>
      </c>
      <c r="B23" s="285" t="e">
        <f>($N23/$O23)*C23</f>
        <v>#DIV/0!</v>
      </c>
      <c r="C23" s="282">
        <f>('Section I'!$B$33+'Section I'!$F$33)*($O23/('Section I'!$B$39+'Section I'!$F$39))</f>
        <v>0</v>
      </c>
      <c r="D23" s="287" t="e">
        <f>($N23/$O23)*E23</f>
        <v>#DIV/0!</v>
      </c>
      <c r="E23" s="282">
        <f>('Section I'!$B$34+'Section I'!$F$34)*($O23/('Section I'!$B$39+'Section I'!$F$39))</f>
        <v>0</v>
      </c>
      <c r="F23" s="287" t="e">
        <f>($N23/$O23)*G23</f>
        <v>#DIV/0!</v>
      </c>
      <c r="G23" s="282">
        <f>('Section I'!$B$35+'Section I'!$F$35)*($O23/('Section I'!$B$39+'Section I'!$F$39))</f>
        <v>0</v>
      </c>
      <c r="H23" s="287" t="e">
        <f>($N23/$O23)*I23</f>
        <v>#DIV/0!</v>
      </c>
      <c r="I23" s="282">
        <f>('Section I'!$B$36+'Section I'!$F$36)*($O23/('Section I'!$B$39+'Section I'!$F$39))</f>
        <v>0</v>
      </c>
      <c r="J23" s="285" t="e">
        <f>($N23/$O23)*K23</f>
        <v>#DIV/0!</v>
      </c>
      <c r="K23" s="282">
        <f>('Section I'!$B$37+'Section I'!$F$37)*($O23/('Section I'!$B$39+'Section I'!$F$39))</f>
        <v>0</v>
      </c>
      <c r="L23" s="287" t="e">
        <f>($N23/$O23)*M23</f>
        <v>#DIV/0!</v>
      </c>
      <c r="M23" s="282">
        <f>('Section I'!$B$38+'Section I'!$F$38)*($O23/('Section I'!$B$39+'Section I'!$F$39))</f>
        <v>0</v>
      </c>
      <c r="N23" s="16">
        <v>0</v>
      </c>
      <c r="O23" s="16">
        <v>0</v>
      </c>
      <c r="P23" s="23" t="s">
        <v>75</v>
      </c>
      <c r="Q23" s="289" t="e">
        <f>B23/('Section I'!$C$33+'Section I'!$G$33)</f>
        <v>#DIV/0!</v>
      </c>
      <c r="R23" s="289" t="e">
        <f>D23/('Section I'!$C$34+'Section I'!$G$34)</f>
        <v>#DIV/0!</v>
      </c>
      <c r="S23" s="289" t="e">
        <f>F23/('Section I'!$C$35+'Section I'!$G$35)</f>
        <v>#DIV/0!</v>
      </c>
      <c r="T23" s="289" t="e">
        <f>H23/('Section I'!$C$36+'Section I'!$G$36)</f>
        <v>#DIV/0!</v>
      </c>
      <c r="U23" s="289" t="e">
        <f>J23/('Section I'!$C$37+'Section I'!$G$37)</f>
        <v>#DIV/0!</v>
      </c>
      <c r="V23" s="290" t="e">
        <f>L23/('Section I'!$C$38+'Section I'!$G$38)</f>
        <v>#DIV/0!</v>
      </c>
    </row>
    <row r="24" spans="1:22" ht="13.5">
      <c r="A24" s="235" t="s">
        <v>76</v>
      </c>
      <c r="B24" s="297">
        <f>Q24*('Section I'!$C$33+'Section I'!$G$33)</f>
        <v>0</v>
      </c>
      <c r="C24" s="282">
        <f>('Section I'!$B$33+'Section I'!$F$33)*($O24/('Section I'!$B$39+'Section I'!$F$39))</f>
        <v>135</v>
      </c>
      <c r="D24" s="283">
        <f>R24*('Section I'!$C$34+'Section I'!$G$34)</f>
        <v>0</v>
      </c>
      <c r="E24" s="282">
        <f>('Section I'!$B$34+'Section I'!$F$34)*($O24/('Section I'!$B$39+'Section I'!$F$39))</f>
        <v>73</v>
      </c>
      <c r="F24" s="281">
        <f>S24*('Section I'!$C$35+'Section I'!$G$35)</f>
        <v>0</v>
      </c>
      <c r="G24" s="282">
        <f>('Section I'!$B$35+'Section I'!$F$35)*($O24/('Section I'!$B$39+'Section I'!$F$39))</f>
        <v>37</v>
      </c>
      <c r="H24" s="283">
        <f>T24*('Section I'!$C$36+'Section I'!$G$36)</f>
        <v>0</v>
      </c>
      <c r="I24" s="282">
        <f>('Section I'!$B$36+'Section I'!$F$36)*($O24/('Section I'!$B$39+'Section I'!$F$39))</f>
        <v>30</v>
      </c>
      <c r="J24" s="281">
        <f>U24*('Section I'!$C$37+'Section I'!$G$37)</f>
        <v>0</v>
      </c>
      <c r="K24" s="282">
        <f>('Section I'!$B$37+'Section I'!$F$37)*($O24/('Section I'!$B$39+'Section I'!$F$39))</f>
        <v>0</v>
      </c>
      <c r="L24" s="283">
        <f>V24*('Section I'!$C$38+'Section I'!$G$38)</f>
        <v>0</v>
      </c>
      <c r="M24" s="282">
        <f>('Section I'!$B$38+'Section I'!$F$38)*($O24/('Section I'!$B$39+'Section I'!$F$39))</f>
        <v>0</v>
      </c>
      <c r="N24" s="293">
        <f t="shared" si="0"/>
        <v>0</v>
      </c>
      <c r="O24" s="379">
        <f>'Section I'!$B$39+'Section I'!$F$39</f>
        <v>275</v>
      </c>
      <c r="P24" s="20" t="s">
        <v>76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5">
        <v>0</v>
      </c>
    </row>
    <row r="25" spans="1:22" ht="13.5">
      <c r="A25" s="235" t="s">
        <v>77</v>
      </c>
      <c r="B25" s="297">
        <f>Q25*('Section I'!$C$33+'Section I'!$G$33)</f>
        <v>0</v>
      </c>
      <c r="C25" s="282">
        <f>('Section I'!$B$33+'Section I'!$F$33)*($O25/('Section I'!$B$39+'Section I'!$F$39))</f>
        <v>135</v>
      </c>
      <c r="D25" s="283">
        <f>R25*('Section I'!$C$34+'Section I'!$G$34)</f>
        <v>0</v>
      </c>
      <c r="E25" s="282">
        <f>('Section I'!$B$34+'Section I'!$F$34)*($O25/('Section I'!$B$39+'Section I'!$F$39))</f>
        <v>73</v>
      </c>
      <c r="F25" s="281">
        <f>S25*('Section I'!$C$35+'Section I'!$G$35)</f>
        <v>0</v>
      </c>
      <c r="G25" s="282">
        <f>('Section I'!$B$35+'Section I'!$F$35)*($O25/('Section I'!$B$39+'Section I'!$F$39))</f>
        <v>37</v>
      </c>
      <c r="H25" s="283">
        <f>T25*('Section I'!$C$36+'Section I'!$G$36)</f>
        <v>0</v>
      </c>
      <c r="I25" s="282">
        <f>('Section I'!$B$36+'Section I'!$F$36)*($O25/('Section I'!$B$39+'Section I'!$F$39))</f>
        <v>30</v>
      </c>
      <c r="J25" s="281">
        <f>U25*('Section I'!$C$37+'Section I'!$G$37)</f>
        <v>0</v>
      </c>
      <c r="K25" s="282">
        <f>('Section I'!$B$37+'Section I'!$F$37)*($O25/('Section I'!$B$39+'Section I'!$F$39))</f>
        <v>0</v>
      </c>
      <c r="L25" s="283">
        <f>V25*('Section I'!$C$38+'Section I'!$G$38)</f>
        <v>0</v>
      </c>
      <c r="M25" s="282">
        <f>('Section I'!$B$38+'Section I'!$F$38)*($O25/('Section I'!$B$39+'Section I'!$F$39))</f>
        <v>0</v>
      </c>
      <c r="N25" s="293">
        <f t="shared" si="0"/>
        <v>0</v>
      </c>
      <c r="O25" s="379">
        <f>'Section I'!$B$39+'Section I'!$F$39</f>
        <v>275</v>
      </c>
      <c r="P25" s="20" t="s">
        <v>77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5">
        <v>0</v>
      </c>
    </row>
    <row r="26" spans="1:22" ht="14.25" thickBot="1">
      <c r="A26" s="258" t="s">
        <v>78</v>
      </c>
      <c r="B26" s="382" t="e">
        <f>($N26/$O26)*C26</f>
        <v>#DIV/0!</v>
      </c>
      <c r="C26" s="282">
        <f>('Section I'!$B$33+'Section I'!$F$33)*($O26/('Section I'!$B$39+'Section I'!$F$39))</f>
        <v>0</v>
      </c>
      <c r="D26" s="383" t="e">
        <f>($N26/$O26)*E26</f>
        <v>#DIV/0!</v>
      </c>
      <c r="E26" s="282">
        <f>('Section I'!$B$34+'Section I'!$F$34)*($O26/('Section I'!$B$39+'Section I'!$F$39))</f>
        <v>0</v>
      </c>
      <c r="F26" s="384" t="e">
        <f>($N26/$O26)*G26</f>
        <v>#DIV/0!</v>
      </c>
      <c r="G26" s="282">
        <f>('Section I'!$B$35+'Section I'!$F$35)*($O26/('Section I'!$B$39+'Section I'!$F$39))</f>
        <v>0</v>
      </c>
      <c r="H26" s="384" t="e">
        <f>($N26/$O26)*I26</f>
        <v>#DIV/0!</v>
      </c>
      <c r="I26" s="282">
        <f>('Section I'!$B$36+'Section I'!$F$36)*($O26/('Section I'!$B$39+'Section I'!$F$39))</f>
        <v>0</v>
      </c>
      <c r="J26" s="383" t="e">
        <f>($N26/$O26)*K26</f>
        <v>#DIV/0!</v>
      </c>
      <c r="K26" s="282">
        <f>('Section I'!$B$37+'Section I'!$F$37)*($O26/('Section I'!$B$39+'Section I'!$F$39))</f>
        <v>0</v>
      </c>
      <c r="L26" s="297" t="e">
        <f>($N26/$O26)*M26</f>
        <v>#DIV/0!</v>
      </c>
      <c r="M26" s="282">
        <f>('Section I'!$B$38+'Section I'!$F$38)*($O26/('Section I'!$B$39+'Section I'!$F$39))</f>
        <v>0</v>
      </c>
      <c r="N26" s="16">
        <v>0</v>
      </c>
      <c r="O26" s="16">
        <v>0</v>
      </c>
      <c r="P26" s="23" t="s">
        <v>78</v>
      </c>
      <c r="Q26" s="289" t="e">
        <f>B26/('Section I'!$C$33+'Section I'!$G$33)</f>
        <v>#DIV/0!</v>
      </c>
      <c r="R26" s="289" t="e">
        <f>D26/('Section I'!$C$34+'Section I'!$G$34)</f>
        <v>#DIV/0!</v>
      </c>
      <c r="S26" s="289" t="e">
        <f>F26/('Section I'!$C$35+'Section I'!$G$35)</f>
        <v>#DIV/0!</v>
      </c>
      <c r="T26" s="289" t="e">
        <f>H26/('Section I'!$C$36+'Section I'!$G$36)</f>
        <v>#DIV/0!</v>
      </c>
      <c r="U26" s="289" t="e">
        <f>J26/('Section I'!$C$37+'Section I'!$G$37)</f>
        <v>#DIV/0!</v>
      </c>
      <c r="V26" s="290" t="e">
        <f>L26/('Section I'!$C$38+'Section I'!$G$38)</f>
        <v>#DIV/0!</v>
      </c>
    </row>
    <row r="27" spans="1:22" ht="14.25" thickBot="1">
      <c r="A27" s="236" t="s">
        <v>79</v>
      </c>
      <c r="B27" s="274" t="e">
        <f aca="true" t="shared" si="3" ref="B27:L27">SUM(B17:B26)</f>
        <v>#DIV/0!</v>
      </c>
      <c r="C27" s="275">
        <f>MAX(C17:C26)</f>
        <v>135</v>
      </c>
      <c r="D27" s="276" t="e">
        <f t="shared" si="3"/>
        <v>#DIV/0!</v>
      </c>
      <c r="E27" s="381">
        <f>MAX(E17:E26)</f>
        <v>73</v>
      </c>
      <c r="F27" s="274" t="e">
        <f t="shared" si="3"/>
        <v>#DIV/0!</v>
      </c>
      <c r="G27" s="381">
        <f>MAX(G17:G26)</f>
        <v>37</v>
      </c>
      <c r="H27" s="276" t="e">
        <f t="shared" si="3"/>
        <v>#DIV/0!</v>
      </c>
      <c r="I27" s="275">
        <f>MAX(I17:I26)</f>
        <v>30</v>
      </c>
      <c r="J27" s="274" t="e">
        <f t="shared" si="3"/>
        <v>#DIV/0!</v>
      </c>
      <c r="K27" s="275">
        <f>MAX(K17:K26)</f>
        <v>0</v>
      </c>
      <c r="L27" s="276" t="e">
        <f t="shared" si="3"/>
        <v>#DIV/0!</v>
      </c>
      <c r="M27" s="275">
        <f>MAX(M17:M26)</f>
        <v>0</v>
      </c>
      <c r="N27" s="293" t="e">
        <f t="shared" si="0"/>
        <v>#DIV/0!</v>
      </c>
      <c r="O27" s="294">
        <f t="shared" si="1"/>
        <v>275</v>
      </c>
      <c r="P27" s="21" t="s">
        <v>79</v>
      </c>
      <c r="Q27" s="295" t="e">
        <f>B27/('Section I'!$C$33+'Section I'!$G$33)</f>
        <v>#DIV/0!</v>
      </c>
      <c r="R27" s="295" t="e">
        <f>D27/('Section I'!$C$34+'Section I'!$G$34)</f>
        <v>#DIV/0!</v>
      </c>
      <c r="S27" s="295" t="e">
        <f>F27/('Section I'!$C$35+'Section I'!$G$35)</f>
        <v>#DIV/0!</v>
      </c>
      <c r="T27" s="295" t="e">
        <f>H27/('Section I'!$C$36+'Section I'!$G$36)</f>
        <v>#DIV/0!</v>
      </c>
      <c r="U27" s="295" t="e">
        <f>J27/('Section I'!$C$37+'Section I'!$G$37)</f>
        <v>#DIV/0!</v>
      </c>
      <c r="V27" s="296" t="e">
        <f>L27/('Section I'!$C$38+'Section I'!$G$38)</f>
        <v>#DIV/0!</v>
      </c>
    </row>
    <row r="28" spans="1:22" ht="15" thickBot="1" thickTop="1">
      <c r="A28" s="260" t="s">
        <v>54</v>
      </c>
      <c r="B28" s="251"/>
      <c r="C28" s="251"/>
      <c r="D28" s="251"/>
      <c r="E28" s="251"/>
      <c r="F28" s="251"/>
      <c r="G28" s="251"/>
      <c r="H28" s="251"/>
      <c r="I28" s="251"/>
      <c r="J28" s="252"/>
      <c r="K28" s="252"/>
      <c r="L28" s="252"/>
      <c r="M28" s="252"/>
      <c r="N28" s="14"/>
      <c r="O28" s="3"/>
      <c r="P28" s="22"/>
      <c r="Q28" s="11" t="s">
        <v>58</v>
      </c>
      <c r="R28" s="11" t="s">
        <v>59</v>
      </c>
      <c r="S28" s="11" t="s">
        <v>60</v>
      </c>
      <c r="T28" s="11" t="s">
        <v>183</v>
      </c>
      <c r="U28" s="11" t="s">
        <v>62</v>
      </c>
      <c r="V28" s="12" t="s">
        <v>63</v>
      </c>
    </row>
    <row r="29" spans="1:22" ht="13.5">
      <c r="A29" s="256" t="s">
        <v>69</v>
      </c>
      <c r="B29" s="277">
        <f>B5+(B17*'Section I'!$I$49)</f>
        <v>0</v>
      </c>
      <c r="C29" s="278">
        <f>'Section I'!$B$41+'Section I'!$F$41</f>
        <v>290</v>
      </c>
      <c r="D29" s="279">
        <f>D5+(D17*'Section I'!$I$49)</f>
        <v>0</v>
      </c>
      <c r="E29" s="280">
        <f>'Section I'!$B$42+'Section I'!$F$42</f>
        <v>226</v>
      </c>
      <c r="F29" s="277">
        <f>F5+(F17*'Section I'!$I$49)</f>
        <v>0</v>
      </c>
      <c r="G29" s="278">
        <f>'Section I'!$B$43+'Section I'!$F$43</f>
        <v>164</v>
      </c>
      <c r="H29" s="279">
        <f>H5+(H17*'Section I'!$I$49)</f>
        <v>0</v>
      </c>
      <c r="I29" s="280">
        <f>'Section I'!$B$44+'Section I'!$F$44</f>
        <v>93</v>
      </c>
      <c r="J29" s="277">
        <f>J5+(J17*'Section I'!$I$49)</f>
        <v>0</v>
      </c>
      <c r="K29" s="278">
        <f>'Section I'!$B$45+'Section I'!$F$45</f>
        <v>18</v>
      </c>
      <c r="L29" s="279">
        <f>L5+(L17*'Section I'!$I$49)</f>
        <v>0</v>
      </c>
      <c r="M29" s="280">
        <f>'Section I'!$B$46+'Section I'!$F$46</f>
        <v>0</v>
      </c>
      <c r="N29" s="293">
        <f t="shared" si="0"/>
        <v>0</v>
      </c>
      <c r="O29" s="294">
        <f t="shared" si="1"/>
        <v>791</v>
      </c>
      <c r="P29" s="20" t="s">
        <v>69</v>
      </c>
      <c r="Q29" s="289">
        <f>B29/('Section I'!$C$41+'Section I'!$G$41)</f>
        <v>0</v>
      </c>
      <c r="R29" s="289">
        <f>D29/('Section I'!$C$42+'Section I'!$G$42)</f>
        <v>0</v>
      </c>
      <c r="S29" s="289">
        <f>F29/('Section I'!$C$43+'Section I'!$G$43)</f>
        <v>0</v>
      </c>
      <c r="T29" s="289">
        <f>H29/('Section I'!$C$44+'Section I'!$G$44)</f>
        <v>0</v>
      </c>
      <c r="U29" s="289">
        <f>J29/('Section I'!$C$45+'Section I'!$G$45)</f>
        <v>0</v>
      </c>
      <c r="V29" s="290" t="e">
        <f>L29/('Section I'!$C$46+'Section I'!$G$46)</f>
        <v>#DIV/0!</v>
      </c>
    </row>
    <row r="30" spans="1:22" ht="13.5">
      <c r="A30" s="257" t="s">
        <v>70</v>
      </c>
      <c r="B30" s="281" t="e">
        <f aca="true" t="shared" si="4" ref="B30:M30">B6+B18</f>
        <v>#DIV/0!</v>
      </c>
      <c r="C30" s="282">
        <f t="shared" si="4"/>
        <v>0</v>
      </c>
      <c r="D30" s="283" t="e">
        <f t="shared" si="4"/>
        <v>#DIV/0!</v>
      </c>
      <c r="E30" s="284">
        <f t="shared" si="4"/>
        <v>0</v>
      </c>
      <c r="F30" s="281" t="e">
        <f t="shared" si="4"/>
        <v>#DIV/0!</v>
      </c>
      <c r="G30" s="282">
        <f t="shared" si="4"/>
        <v>0</v>
      </c>
      <c r="H30" s="283" t="e">
        <f t="shared" si="4"/>
        <v>#DIV/0!</v>
      </c>
      <c r="I30" s="284">
        <f t="shared" si="4"/>
        <v>0</v>
      </c>
      <c r="J30" s="281" t="e">
        <f t="shared" si="4"/>
        <v>#DIV/0!</v>
      </c>
      <c r="K30" s="282">
        <f t="shared" si="4"/>
        <v>0</v>
      </c>
      <c r="L30" s="283" t="e">
        <f t="shared" si="4"/>
        <v>#DIV/0!</v>
      </c>
      <c r="M30" s="284">
        <f t="shared" si="4"/>
        <v>0</v>
      </c>
      <c r="N30" s="293" t="e">
        <f>$B30+$D30+$F30+$H30+$J30+$L30</f>
        <v>#DIV/0!</v>
      </c>
      <c r="O30" s="294">
        <f t="shared" si="1"/>
        <v>0</v>
      </c>
      <c r="P30" s="23" t="s">
        <v>70</v>
      </c>
      <c r="Q30" s="289" t="e">
        <f>B30/('Section I'!$C$41+'Section I'!$G$41)</f>
        <v>#DIV/0!</v>
      </c>
      <c r="R30" s="289" t="e">
        <f>D30/('Section I'!$C$42+'Section I'!$G$42)</f>
        <v>#DIV/0!</v>
      </c>
      <c r="S30" s="289" t="e">
        <f>F30/('Section I'!$C$43+'Section I'!$G$43)</f>
        <v>#DIV/0!</v>
      </c>
      <c r="T30" s="289" t="e">
        <f>H30/('Section I'!$C$44+'Section I'!$G$44)</f>
        <v>#DIV/0!</v>
      </c>
      <c r="U30" s="289" t="e">
        <f>J30/('Section I'!$C$45+'Section I'!$G$45)</f>
        <v>#DIV/0!</v>
      </c>
      <c r="V30" s="290" t="e">
        <f>L30/('Section I'!$C$46+'Section I'!$G$46)</f>
        <v>#DIV/0!</v>
      </c>
    </row>
    <row r="31" spans="1:22" ht="13.5">
      <c r="A31" s="257" t="s">
        <v>71</v>
      </c>
      <c r="B31" s="285" t="e">
        <f aca="true" t="shared" si="5" ref="B31:M31">B19+B7</f>
        <v>#DIV/0!</v>
      </c>
      <c r="C31" s="286">
        <f t="shared" si="5"/>
        <v>0</v>
      </c>
      <c r="D31" s="287" t="e">
        <f t="shared" si="5"/>
        <v>#DIV/0!</v>
      </c>
      <c r="E31" s="288">
        <f t="shared" si="5"/>
        <v>0</v>
      </c>
      <c r="F31" s="285" t="e">
        <f t="shared" si="5"/>
        <v>#DIV/0!</v>
      </c>
      <c r="G31" s="286">
        <f t="shared" si="5"/>
        <v>0</v>
      </c>
      <c r="H31" s="287" t="e">
        <f t="shared" si="5"/>
        <v>#DIV/0!</v>
      </c>
      <c r="I31" s="288">
        <f t="shared" si="5"/>
        <v>0</v>
      </c>
      <c r="J31" s="285" t="e">
        <f t="shared" si="5"/>
        <v>#DIV/0!</v>
      </c>
      <c r="K31" s="286">
        <f t="shared" si="5"/>
        <v>0</v>
      </c>
      <c r="L31" s="287" t="e">
        <f t="shared" si="5"/>
        <v>#DIV/0!</v>
      </c>
      <c r="M31" s="288">
        <f t="shared" si="5"/>
        <v>0</v>
      </c>
      <c r="N31" s="293" t="e">
        <f>$B31+$D31+$F31+$H31+$J31+$L31</f>
        <v>#DIV/0!</v>
      </c>
      <c r="O31" s="294">
        <f t="shared" si="1"/>
        <v>0</v>
      </c>
      <c r="P31" s="23" t="s">
        <v>71</v>
      </c>
      <c r="Q31" s="289" t="e">
        <f>B31/('Section I'!$C$41+'Section I'!$G$41)</f>
        <v>#DIV/0!</v>
      </c>
      <c r="R31" s="289" t="e">
        <f>D31/('Section I'!$C$42+'Section I'!$G$42)</f>
        <v>#DIV/0!</v>
      </c>
      <c r="S31" s="289" t="e">
        <f>F31/('Section I'!$C$43+'Section I'!$G$43)</f>
        <v>#DIV/0!</v>
      </c>
      <c r="T31" s="289" t="e">
        <f>H31/('Section I'!$C$44+'Section I'!$G$44)</f>
        <v>#DIV/0!</v>
      </c>
      <c r="U31" s="289" t="e">
        <f>J31/('Section I'!$C$45+'Section I'!$G$45)</f>
        <v>#DIV/0!</v>
      </c>
      <c r="V31" s="290" t="e">
        <f>L31/('Section I'!$C$46+'Section I'!$G$46)</f>
        <v>#DIV/0!</v>
      </c>
    </row>
    <row r="32" spans="1:22" ht="13.5">
      <c r="A32" s="257" t="s">
        <v>72</v>
      </c>
      <c r="B32" s="281" t="e">
        <f aca="true" t="shared" si="6" ref="B32:M32">B8+B20</f>
        <v>#DIV/0!</v>
      </c>
      <c r="C32" s="282">
        <f t="shared" si="6"/>
        <v>0</v>
      </c>
      <c r="D32" s="283" t="e">
        <f t="shared" si="6"/>
        <v>#DIV/0!</v>
      </c>
      <c r="E32" s="284">
        <f t="shared" si="6"/>
        <v>0</v>
      </c>
      <c r="F32" s="281" t="e">
        <f t="shared" si="6"/>
        <v>#DIV/0!</v>
      </c>
      <c r="G32" s="282">
        <f t="shared" si="6"/>
        <v>0</v>
      </c>
      <c r="H32" s="283" t="e">
        <f t="shared" si="6"/>
        <v>#DIV/0!</v>
      </c>
      <c r="I32" s="284">
        <f t="shared" si="6"/>
        <v>0</v>
      </c>
      <c r="J32" s="281" t="e">
        <f t="shared" si="6"/>
        <v>#DIV/0!</v>
      </c>
      <c r="K32" s="282">
        <f t="shared" si="6"/>
        <v>0</v>
      </c>
      <c r="L32" s="283" t="e">
        <f t="shared" si="6"/>
        <v>#DIV/0!</v>
      </c>
      <c r="M32" s="284">
        <f t="shared" si="6"/>
        <v>0</v>
      </c>
      <c r="N32" s="293" t="e">
        <f>$B32+$D32+$F32+$H32+$J32+$L32</f>
        <v>#DIV/0!</v>
      </c>
      <c r="O32" s="294">
        <f t="shared" si="1"/>
        <v>0</v>
      </c>
      <c r="P32" s="23" t="s">
        <v>72</v>
      </c>
      <c r="Q32" s="289" t="e">
        <f>B32/('Section I'!$C$41+'Section I'!$G$41)</f>
        <v>#DIV/0!</v>
      </c>
      <c r="R32" s="289" t="e">
        <f>D32/('Section I'!$C$42+'Section I'!$G$42)</f>
        <v>#DIV/0!</v>
      </c>
      <c r="S32" s="289" t="e">
        <f>F32/('Section I'!$C$43+'Section I'!$G$43)</f>
        <v>#DIV/0!</v>
      </c>
      <c r="T32" s="289" t="e">
        <f>H32/('Section I'!$C$44+'Section I'!$G$44)</f>
        <v>#DIV/0!</v>
      </c>
      <c r="U32" s="289" t="e">
        <f>J32/('Section I'!$C$45+'Section I'!$G$45)</f>
        <v>#DIV/0!</v>
      </c>
      <c r="V32" s="290" t="e">
        <f>L32/('Section I'!$C$46+'Section I'!$G$46)</f>
        <v>#DIV/0!</v>
      </c>
    </row>
    <row r="33" spans="1:22" ht="13.5">
      <c r="A33" s="257" t="s">
        <v>73</v>
      </c>
      <c r="B33" s="285" t="e">
        <f aca="true" t="shared" si="7" ref="B33:M35">B21+B9</f>
        <v>#DIV/0!</v>
      </c>
      <c r="C33" s="286">
        <f t="shared" si="7"/>
        <v>0</v>
      </c>
      <c r="D33" s="287" t="e">
        <f t="shared" si="7"/>
        <v>#DIV/0!</v>
      </c>
      <c r="E33" s="288">
        <f t="shared" si="7"/>
        <v>0</v>
      </c>
      <c r="F33" s="285" t="e">
        <f t="shared" si="7"/>
        <v>#DIV/0!</v>
      </c>
      <c r="G33" s="286">
        <f t="shared" si="7"/>
        <v>0</v>
      </c>
      <c r="H33" s="287" t="e">
        <f t="shared" si="7"/>
        <v>#DIV/0!</v>
      </c>
      <c r="I33" s="288">
        <f t="shared" si="7"/>
        <v>0</v>
      </c>
      <c r="J33" s="285" t="e">
        <f t="shared" si="7"/>
        <v>#DIV/0!</v>
      </c>
      <c r="K33" s="286">
        <f t="shared" si="7"/>
        <v>0</v>
      </c>
      <c r="L33" s="287" t="e">
        <f t="shared" si="7"/>
        <v>#DIV/0!</v>
      </c>
      <c r="M33" s="288">
        <f t="shared" si="7"/>
        <v>0</v>
      </c>
      <c r="N33" s="293" t="e">
        <f>$B33+$D33+$F33+$H33+$J33+$L33</f>
        <v>#DIV/0!</v>
      </c>
      <c r="O33" s="294">
        <f t="shared" si="1"/>
        <v>0</v>
      </c>
      <c r="P33" s="23" t="s">
        <v>73</v>
      </c>
      <c r="Q33" s="289" t="e">
        <f>B33/('Section I'!$C$41+'Section I'!$G$41)</f>
        <v>#DIV/0!</v>
      </c>
      <c r="R33" s="289" t="e">
        <f>D33/('Section I'!$C$42+'Section I'!$G$42)</f>
        <v>#DIV/0!</v>
      </c>
      <c r="S33" s="289" t="e">
        <f>F33/('Section I'!$C$43+'Section I'!$G$43)</f>
        <v>#DIV/0!</v>
      </c>
      <c r="T33" s="289" t="e">
        <f>H33/('Section I'!$C$44+'Section I'!$G$44)</f>
        <v>#DIV/0!</v>
      </c>
      <c r="U33" s="289" t="e">
        <f>J33/('Section I'!$C$45+'Section I'!$G$45)</f>
        <v>#DIV/0!</v>
      </c>
      <c r="V33" s="290" t="e">
        <f>L33/('Section I'!$C$46+'Section I'!$G$46)</f>
        <v>#DIV/0!</v>
      </c>
    </row>
    <row r="34" spans="1:22" ht="13.5">
      <c r="A34" s="235" t="s">
        <v>74</v>
      </c>
      <c r="B34" s="281">
        <f>0.0765*('Section I'!$C$41+'Section I'!$G$41)</f>
        <v>1785933.3692070001</v>
      </c>
      <c r="C34" s="282">
        <f>'Section I'!$B$41+'Section I'!$F$41</f>
        <v>290</v>
      </c>
      <c r="D34" s="283">
        <f>0.0765*('Section I'!$C$42+'Section I'!$G$42)</f>
        <v>1050632.533206</v>
      </c>
      <c r="E34" s="284">
        <f>'Section I'!$B$42+'Section I'!$F$42</f>
        <v>226</v>
      </c>
      <c r="F34" s="281">
        <f>0.0765*('Section I'!$C$43+'Section I'!$G$43)</f>
        <v>665303.3993429999</v>
      </c>
      <c r="G34" s="282">
        <f>'Section I'!$B$43+'Section I'!$F$43</f>
        <v>164</v>
      </c>
      <c r="H34" s="283">
        <f>0.0765*('Section I'!$C$44+'Section I'!$G$44)</f>
        <v>266369.00211</v>
      </c>
      <c r="I34" s="284">
        <f>'Section I'!$B$44+'Section I'!$F$44</f>
        <v>93</v>
      </c>
      <c r="J34" s="281">
        <f>0.0765*('Section I'!$C$45+'Section I'!$G$45)</f>
        <v>31707.9495</v>
      </c>
      <c r="K34" s="282">
        <f>'Section I'!$B$45+'Section I'!$F$45</f>
        <v>18</v>
      </c>
      <c r="L34" s="283">
        <f>0.0765*('Section I'!$C$46+'Section I'!$G$46)</f>
        <v>0</v>
      </c>
      <c r="M34" s="284">
        <f>'Section I'!$B$46+'Section I'!$F$46</f>
        <v>0</v>
      </c>
      <c r="N34" s="293">
        <f t="shared" si="0"/>
        <v>3799946.253366</v>
      </c>
      <c r="O34" s="294">
        <f t="shared" si="1"/>
        <v>791</v>
      </c>
      <c r="P34" s="20" t="s">
        <v>74</v>
      </c>
      <c r="Q34" s="289">
        <f>B34/('Section I'!$C$41+'Section I'!$G$41)</f>
        <v>0.0765</v>
      </c>
      <c r="R34" s="289">
        <f>D34/('Section I'!$C$42+'Section I'!$G$42)</f>
        <v>0.0765</v>
      </c>
      <c r="S34" s="289">
        <f>F34/('Section I'!$C$43+'Section I'!$G$43)</f>
        <v>0.0765</v>
      </c>
      <c r="T34" s="289">
        <f>H34/('Section I'!$C$44+'Section I'!$G$44)</f>
        <v>0.07650000000000001</v>
      </c>
      <c r="U34" s="289">
        <f>J34/('Section I'!$C$45+'Section I'!$G$45)</f>
        <v>0.0765</v>
      </c>
      <c r="V34" s="290" t="e">
        <f>L34/('Section I'!$C$46+'Section I'!$G$46)</f>
        <v>#DIV/0!</v>
      </c>
    </row>
    <row r="35" spans="1:22" ht="13.5">
      <c r="A35" s="257" t="s">
        <v>75</v>
      </c>
      <c r="B35" s="285" t="e">
        <f t="shared" si="7"/>
        <v>#DIV/0!</v>
      </c>
      <c r="C35" s="286">
        <f t="shared" si="7"/>
        <v>0</v>
      </c>
      <c r="D35" s="287" t="e">
        <f t="shared" si="7"/>
        <v>#DIV/0!</v>
      </c>
      <c r="E35" s="288">
        <f t="shared" si="7"/>
        <v>0</v>
      </c>
      <c r="F35" s="285" t="e">
        <f t="shared" si="7"/>
        <v>#DIV/0!</v>
      </c>
      <c r="G35" s="286">
        <f t="shared" si="7"/>
        <v>0</v>
      </c>
      <c r="H35" s="287" t="e">
        <f t="shared" si="7"/>
        <v>#DIV/0!</v>
      </c>
      <c r="I35" s="288">
        <f t="shared" si="7"/>
        <v>0</v>
      </c>
      <c r="J35" s="285" t="e">
        <f t="shared" si="7"/>
        <v>#DIV/0!</v>
      </c>
      <c r="K35" s="286">
        <f t="shared" si="7"/>
        <v>0</v>
      </c>
      <c r="L35" s="287" t="e">
        <f t="shared" si="7"/>
        <v>#DIV/0!</v>
      </c>
      <c r="M35" s="288">
        <f t="shared" si="7"/>
        <v>0</v>
      </c>
      <c r="N35" s="293" t="e">
        <f t="shared" si="0"/>
        <v>#DIV/0!</v>
      </c>
      <c r="O35" s="294">
        <f t="shared" si="1"/>
        <v>0</v>
      </c>
      <c r="P35" s="23" t="s">
        <v>75</v>
      </c>
      <c r="Q35" s="289" t="e">
        <f>B35/('Section I'!$C$41+'Section I'!$G$41)</f>
        <v>#DIV/0!</v>
      </c>
      <c r="R35" s="289" t="e">
        <f>D35/('Section I'!$C$42+'Section I'!$G$42)</f>
        <v>#DIV/0!</v>
      </c>
      <c r="S35" s="289" t="e">
        <f>F35/('Section I'!$C$43+'Section I'!$G$43)</f>
        <v>#DIV/0!</v>
      </c>
      <c r="T35" s="289" t="e">
        <f>H35/('Section I'!$C$44+'Section I'!$G$44)</f>
        <v>#DIV/0!</v>
      </c>
      <c r="U35" s="289" t="e">
        <f>J35/('Section I'!$C$45+'Section I'!$G$45)</f>
        <v>#DIV/0!</v>
      </c>
      <c r="V35" s="290" t="e">
        <f>L35/('Section I'!$C$46+'Section I'!$G$46)</f>
        <v>#DIV/0!</v>
      </c>
    </row>
    <row r="36" spans="1:22" ht="13.5">
      <c r="A36" s="235" t="s">
        <v>76</v>
      </c>
      <c r="B36" s="281">
        <f>B12+(B24*'Section I'!$I$49)</f>
        <v>0</v>
      </c>
      <c r="C36" s="282">
        <f>'Section I'!$B$41+'Section I'!$F$41</f>
        <v>290</v>
      </c>
      <c r="D36" s="283">
        <f>D12+(D24*'Section I'!$I$49)</f>
        <v>0</v>
      </c>
      <c r="E36" s="284">
        <f>'Section I'!$B$42+'Section I'!$F$42</f>
        <v>226</v>
      </c>
      <c r="F36" s="281">
        <f>F12+(F24*'Section I'!$I$49)</f>
        <v>0</v>
      </c>
      <c r="G36" s="282">
        <f>'Section I'!$B$43+'Section I'!$F$43</f>
        <v>164</v>
      </c>
      <c r="H36" s="283">
        <f>H12+(H24*'Section I'!$I$49)</f>
        <v>0</v>
      </c>
      <c r="I36" s="284">
        <f>'Section I'!$B$44+'Section I'!$F$44</f>
        <v>93</v>
      </c>
      <c r="J36" s="281">
        <f>J12+(J24*'Section I'!$I$49)</f>
        <v>0</v>
      </c>
      <c r="K36" s="282">
        <f>'Section I'!$B$45+'Section I'!$F$45</f>
        <v>18</v>
      </c>
      <c r="L36" s="283">
        <f>L12+(L24*'Section I'!$I$49)</f>
        <v>0</v>
      </c>
      <c r="M36" s="284">
        <f>'Section I'!$B$46+'Section I'!$F$46</f>
        <v>0</v>
      </c>
      <c r="N36" s="293">
        <f t="shared" si="0"/>
        <v>0</v>
      </c>
      <c r="O36" s="294">
        <f t="shared" si="1"/>
        <v>791</v>
      </c>
      <c r="P36" s="20" t="s">
        <v>76</v>
      </c>
      <c r="Q36" s="289">
        <f>B36/('Section I'!$C$41+'Section I'!$G$41)</f>
        <v>0</v>
      </c>
      <c r="R36" s="289">
        <f>D36/('Section I'!$C$42+'Section I'!$G$42)</f>
        <v>0</v>
      </c>
      <c r="S36" s="289">
        <f>F36/('Section I'!$C$43+'Section I'!$G$43)</f>
        <v>0</v>
      </c>
      <c r="T36" s="289">
        <f>H36/('Section I'!$C$44+'Section I'!$G$44)</f>
        <v>0</v>
      </c>
      <c r="U36" s="289">
        <f>J36/('Section I'!$C$45+'Section I'!$G$45)</f>
        <v>0</v>
      </c>
      <c r="V36" s="290" t="e">
        <f>L36/('Section I'!$C$46+'Section I'!$G$46)</f>
        <v>#DIV/0!</v>
      </c>
    </row>
    <row r="37" spans="1:22" ht="13.5">
      <c r="A37" s="235" t="s">
        <v>77</v>
      </c>
      <c r="B37" s="281">
        <f>B13+(B25*'Section I'!$I$49)</f>
        <v>0</v>
      </c>
      <c r="C37" s="282">
        <f>'Section I'!$B$41+'Section I'!$F$41</f>
        <v>290</v>
      </c>
      <c r="D37" s="283">
        <f>D13+(D25*'Section I'!$I$49)</f>
        <v>0</v>
      </c>
      <c r="E37" s="284">
        <f>'Section I'!$B$42+'Section I'!$F$42</f>
        <v>226</v>
      </c>
      <c r="F37" s="281">
        <f>F13+(F25*'Section I'!$I$49)</f>
        <v>0</v>
      </c>
      <c r="G37" s="282">
        <f>'Section I'!$B$43+'Section I'!$F$43</f>
        <v>164</v>
      </c>
      <c r="H37" s="283">
        <f>H13+(H25*'Section I'!$I$49)</f>
        <v>0</v>
      </c>
      <c r="I37" s="284">
        <f>'Section I'!$B$44+'Section I'!$F$44</f>
        <v>93</v>
      </c>
      <c r="J37" s="281">
        <f>J13+(J25*'Section I'!$I$49)</f>
        <v>0</v>
      </c>
      <c r="K37" s="282">
        <f>'Section I'!$B$45+'Section I'!$F$45</f>
        <v>18</v>
      </c>
      <c r="L37" s="283">
        <f>L13+(L25*'Section I'!$I$49)</f>
        <v>0</v>
      </c>
      <c r="M37" s="284">
        <f>'Section I'!$B$46+'Section I'!$F$46</f>
        <v>0</v>
      </c>
      <c r="N37" s="293">
        <f t="shared" si="0"/>
        <v>0</v>
      </c>
      <c r="O37" s="294">
        <f t="shared" si="1"/>
        <v>791</v>
      </c>
      <c r="P37" s="20" t="s">
        <v>77</v>
      </c>
      <c r="Q37" s="289">
        <f>B37/('Section I'!$C$41+'Section I'!$G$41)</f>
        <v>0</v>
      </c>
      <c r="R37" s="289">
        <f>D37/('Section I'!$C$42+'Section I'!$G$42)</f>
        <v>0</v>
      </c>
      <c r="S37" s="289">
        <f>F37/('Section I'!$C$43+'Section I'!$G$43)</f>
        <v>0</v>
      </c>
      <c r="T37" s="289">
        <f>H37/('Section I'!$C$44+'Section I'!$G$44)</f>
        <v>0</v>
      </c>
      <c r="U37" s="289">
        <f>J37/('Section I'!$C$45+'Section I'!$G$45)</f>
        <v>0</v>
      </c>
      <c r="V37" s="290" t="e">
        <f>L37/('Section I'!$C$46+'Section I'!$G$46)</f>
        <v>#DIV/0!</v>
      </c>
    </row>
    <row r="38" spans="1:22" ht="14.25" thickBot="1">
      <c r="A38" s="258" t="s">
        <v>78</v>
      </c>
      <c r="B38" s="281" t="e">
        <f aca="true" t="shared" si="8" ref="B38:L38">B14+B26</f>
        <v>#DIV/0!</v>
      </c>
      <c r="C38" s="282">
        <f>C26+C14</f>
        <v>0</v>
      </c>
      <c r="D38" s="281" t="e">
        <f t="shared" si="8"/>
        <v>#DIV/0!</v>
      </c>
      <c r="E38" s="282">
        <f>E26+E14</f>
        <v>0</v>
      </c>
      <c r="F38" s="281" t="e">
        <f t="shared" si="8"/>
        <v>#DIV/0!</v>
      </c>
      <c r="G38" s="282">
        <f>G26+G14</f>
        <v>0</v>
      </c>
      <c r="H38" s="281" t="e">
        <f t="shared" si="8"/>
        <v>#DIV/0!</v>
      </c>
      <c r="I38" s="282">
        <f>I26+I14</f>
        <v>0</v>
      </c>
      <c r="J38" s="281" t="e">
        <f t="shared" si="8"/>
        <v>#DIV/0!</v>
      </c>
      <c r="K38" s="282">
        <f>K26+K14</f>
        <v>0</v>
      </c>
      <c r="L38" s="281" t="e">
        <f t="shared" si="8"/>
        <v>#DIV/0!</v>
      </c>
      <c r="M38" s="282">
        <f>M26+M14</f>
        <v>0</v>
      </c>
      <c r="N38" s="293" t="e">
        <f t="shared" si="0"/>
        <v>#DIV/0!</v>
      </c>
      <c r="O38" s="294">
        <f t="shared" si="1"/>
        <v>0</v>
      </c>
      <c r="P38" s="23" t="s">
        <v>78</v>
      </c>
      <c r="Q38" s="289" t="e">
        <f>B38/('Section I'!$C$41+'Section I'!$G$41)</f>
        <v>#DIV/0!</v>
      </c>
      <c r="R38" s="289" t="e">
        <f>D38/('Section I'!$C$42+'Section I'!$G$42)</f>
        <v>#DIV/0!</v>
      </c>
      <c r="S38" s="289" t="e">
        <f>F38/('Section I'!$C$43+'Section I'!$G$43)</f>
        <v>#DIV/0!</v>
      </c>
      <c r="T38" s="289" t="e">
        <f>H38/('Section I'!$C$44+'Section I'!$G$44)</f>
        <v>#DIV/0!</v>
      </c>
      <c r="U38" s="289" t="e">
        <f>J38/('Section I'!$C$45+'Section I'!$G$45)</f>
        <v>#DIV/0!</v>
      </c>
      <c r="V38" s="290" t="e">
        <f>L38/('Section I'!$C$46+'Section I'!$G$46)</f>
        <v>#DIV/0!</v>
      </c>
    </row>
    <row r="39" spans="1:22" ht="14.25" thickBot="1">
      <c r="A39" s="236" t="s">
        <v>79</v>
      </c>
      <c r="B39" s="274" t="e">
        <f aca="true" t="shared" si="9" ref="B39:L39">SUM(B29:B38)</f>
        <v>#DIV/0!</v>
      </c>
      <c r="C39" s="275">
        <f>MAX(C29:C38)</f>
        <v>290</v>
      </c>
      <c r="D39" s="276" t="e">
        <f t="shared" si="9"/>
        <v>#DIV/0!</v>
      </c>
      <c r="E39" s="275">
        <f>MAX(E29:E38)</f>
        <v>226</v>
      </c>
      <c r="F39" s="274" t="e">
        <f t="shared" si="9"/>
        <v>#DIV/0!</v>
      </c>
      <c r="G39" s="275">
        <f>MAX(G29:G38)</f>
        <v>164</v>
      </c>
      <c r="H39" s="276" t="e">
        <f t="shared" si="9"/>
        <v>#DIV/0!</v>
      </c>
      <c r="I39" s="275">
        <f>MAX(I29:I38)</f>
        <v>93</v>
      </c>
      <c r="J39" s="274" t="e">
        <f t="shared" si="9"/>
        <v>#DIV/0!</v>
      </c>
      <c r="K39" s="275">
        <f>MAX(K29:K38)</f>
        <v>18</v>
      </c>
      <c r="L39" s="276" t="e">
        <f t="shared" si="9"/>
        <v>#DIV/0!</v>
      </c>
      <c r="M39" s="275">
        <f>MAX(M29:M38)</f>
        <v>0</v>
      </c>
      <c r="N39" s="293" t="e">
        <f t="shared" si="0"/>
        <v>#DIV/0!</v>
      </c>
      <c r="O39" s="294">
        <f t="shared" si="1"/>
        <v>791</v>
      </c>
      <c r="P39" s="21" t="s">
        <v>79</v>
      </c>
      <c r="Q39" s="291" t="e">
        <f>B39/('Section I'!$C$41+'Section I'!$G$41)</f>
        <v>#DIV/0!</v>
      </c>
      <c r="R39" s="291" t="e">
        <f>D39/('Section I'!$C$42+'Section I'!$G$42)</f>
        <v>#DIV/0!</v>
      </c>
      <c r="S39" s="291" t="e">
        <f>F39/('Section I'!$C$43+'Section I'!$G$43)</f>
        <v>#DIV/0!</v>
      </c>
      <c r="T39" s="291" t="e">
        <f>H39/('Section I'!$C$44+'Section I'!$G$44)</f>
        <v>#DIV/0!</v>
      </c>
      <c r="U39" s="291" t="e">
        <f>J39/('Section I'!$C$45+'Section I'!$G$45)</f>
        <v>#DIV/0!</v>
      </c>
      <c r="V39" s="292" t="e">
        <f>L39/('Section I'!$C$46+'Section I'!$G$46)</f>
        <v>#DIV/0!</v>
      </c>
    </row>
    <row r="40" spans="1:15" s="15" customFormat="1" ht="16.5" customHeight="1">
      <c r="A40" s="261" t="s">
        <v>92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O40" s="19"/>
    </row>
    <row r="41" spans="1:15" s="15" customFormat="1" ht="12">
      <c r="A41" s="261" t="s">
        <v>184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O41" s="19"/>
    </row>
    <row r="42" spans="1:15" s="15" customFormat="1" ht="12">
      <c r="A42" s="261" t="s">
        <v>185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O42" s="19"/>
    </row>
  </sheetData>
  <sheetProtection sheet="1" objects="1" scenarios="1"/>
  <printOptions horizontalCentered="1" verticalCentered="1"/>
  <pageMargins left="0.5" right="0.5" top="0.5" bottom="0.5" header="0.4" footer="0.5"/>
  <pageSetup fitToHeight="1" fitToWidth="1" horizontalDpi="300" verticalDpi="300" orientation="landscape" scale="93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20" sqref="B20"/>
    </sheetView>
  </sheetViews>
  <sheetFormatPr defaultColWidth="9.140625" defaultRowHeight="12.75"/>
  <cols>
    <col min="1" max="1" width="12.28125" style="7" customWidth="1"/>
    <col min="2" max="2" width="26.421875" style="7" customWidth="1"/>
    <col min="3" max="4" width="21.421875" style="7" customWidth="1"/>
    <col min="5" max="5" width="17.7109375" style="7" customWidth="1"/>
    <col min="6" max="16384" width="9.140625" style="7" customWidth="1"/>
  </cols>
  <sheetData>
    <row r="1" spans="1:5" ht="17.25" thickBot="1" thickTop="1">
      <c r="A1" s="272" t="s">
        <v>186</v>
      </c>
      <c r="B1" s="246"/>
      <c r="C1" s="246"/>
      <c r="D1" s="246"/>
      <c r="E1" s="246"/>
    </row>
    <row r="2" spans="1:5" ht="19.5" customHeight="1" thickBot="1" thickTop="1">
      <c r="A2" s="255" t="s">
        <v>187</v>
      </c>
      <c r="B2" s="248"/>
      <c r="C2" s="248"/>
      <c r="D2" s="248"/>
      <c r="E2" s="249"/>
    </row>
    <row r="3" spans="1:5" s="1" customFormat="1" ht="12.75">
      <c r="A3" s="254"/>
      <c r="B3" s="308" t="s">
        <v>101</v>
      </c>
      <c r="C3" s="263" t="s">
        <v>102</v>
      </c>
      <c r="D3" s="263"/>
      <c r="E3" s="254" t="s">
        <v>103</v>
      </c>
    </row>
    <row r="4" spans="1:5" s="1" customFormat="1" ht="13.5" customHeight="1" thickBot="1">
      <c r="A4" s="233" t="s">
        <v>36</v>
      </c>
      <c r="B4" s="309" t="s">
        <v>28</v>
      </c>
      <c r="C4" s="310" t="s">
        <v>188</v>
      </c>
      <c r="D4" s="310" t="s">
        <v>189</v>
      </c>
      <c r="E4" s="233" t="s">
        <v>31</v>
      </c>
    </row>
    <row r="5" spans="1:5" ht="13.5">
      <c r="A5" s="234" t="s">
        <v>46</v>
      </c>
      <c r="B5" s="318">
        <f>'Section I'!B25+'Section I'!F25</f>
        <v>155</v>
      </c>
      <c r="C5" s="287">
        <f>('Section I'!C25+'Section I'!G25)*(B5/('Section I'!B25+'Section I'!F25))</f>
        <v>12760049</v>
      </c>
      <c r="D5" s="287">
        <f aca="true" t="shared" si="0" ref="D5:D10">C5/(1+E5)</f>
        <v>12760049</v>
      </c>
      <c r="E5" s="320">
        <v>0</v>
      </c>
    </row>
    <row r="6" spans="1:5" ht="13.5">
      <c r="A6" s="235" t="s">
        <v>47</v>
      </c>
      <c r="B6" s="319">
        <f>'Section I'!B26+'Section I'!F26</f>
        <v>153</v>
      </c>
      <c r="C6" s="287">
        <f>('Section I'!C26+'Section I'!G26)*(B6/('Section I'!B26+'Section I'!F26))</f>
        <v>9683286</v>
      </c>
      <c r="D6" s="283">
        <f t="shared" si="0"/>
        <v>9683286</v>
      </c>
      <c r="E6" s="321">
        <v>0</v>
      </c>
    </row>
    <row r="7" spans="1:5" ht="13.5">
      <c r="A7" s="235" t="s">
        <v>48</v>
      </c>
      <c r="B7" s="318">
        <f>'Section I'!B27+'Section I'!F27</f>
        <v>127</v>
      </c>
      <c r="C7" s="287">
        <f>('Section I'!C27+'Section I'!G27)*(B7/('Section I'!B27+'Section I'!F27))</f>
        <v>6875124</v>
      </c>
      <c r="D7" s="287">
        <f t="shared" si="0"/>
        <v>6875124</v>
      </c>
      <c r="E7" s="320">
        <v>0</v>
      </c>
    </row>
    <row r="8" spans="1:5" ht="13.5">
      <c r="A8" s="235" t="s">
        <v>49</v>
      </c>
      <c r="B8" s="319">
        <f>'Section I'!B28+'Section I'!F28</f>
        <v>63</v>
      </c>
      <c r="C8" s="287">
        <f>('Section I'!C28+'Section I'!G28)*(B8/('Section I'!B28+'Section I'!F28))</f>
        <v>2408789</v>
      </c>
      <c r="D8" s="283">
        <f t="shared" si="0"/>
        <v>2408789</v>
      </c>
      <c r="E8" s="321">
        <v>0</v>
      </c>
    </row>
    <row r="9" spans="1:5" ht="13.5">
      <c r="A9" s="235" t="s">
        <v>50</v>
      </c>
      <c r="B9" s="318">
        <f>'Section I'!B29+'Section I'!F29</f>
        <v>18</v>
      </c>
      <c r="C9" s="287">
        <f>('Section I'!C29+'Section I'!G29)*(B9/('Section I'!B29+'Section I'!F29))</f>
        <v>414483</v>
      </c>
      <c r="D9" s="287">
        <f t="shared" si="0"/>
        <v>414483</v>
      </c>
      <c r="E9" s="320">
        <v>0</v>
      </c>
    </row>
    <row r="10" spans="1:5" ht="13.5">
      <c r="A10" s="235" t="s">
        <v>51</v>
      </c>
      <c r="B10" s="319">
        <f>'Section I'!B30+'Section I'!F30</f>
        <v>0</v>
      </c>
      <c r="C10" s="287" t="e">
        <f>('Section I'!C30+'Section I'!G30)*(B10/('Section I'!B30+'Section I'!F30))</f>
        <v>#DIV/0!</v>
      </c>
      <c r="D10" s="283" t="e">
        <f t="shared" si="0"/>
        <v>#DIV/0!</v>
      </c>
      <c r="E10" s="321">
        <v>0</v>
      </c>
    </row>
    <row r="11" spans="1:5" ht="14.25" thickBot="1">
      <c r="A11" s="236" t="s">
        <v>52</v>
      </c>
      <c r="B11" s="316">
        <f>SUM(B5:B10)</f>
        <v>516</v>
      </c>
      <c r="C11" s="276" t="e">
        <f>SUM(C5:C10)</f>
        <v>#DIV/0!</v>
      </c>
      <c r="D11" s="276" t="e">
        <f>SUM(D5:D10)</f>
        <v>#DIV/0!</v>
      </c>
      <c r="E11" s="311" t="e">
        <f>(C11-D11)/D11</f>
        <v>#DIV/0!</v>
      </c>
    </row>
    <row r="12" spans="1:5" ht="13.5" thickBot="1">
      <c r="A12" s="237" t="s">
        <v>190</v>
      </c>
      <c r="B12" s="251"/>
      <c r="C12" s="251"/>
      <c r="D12" s="251"/>
      <c r="E12" s="251"/>
    </row>
    <row r="13" spans="1:5" s="1" customFormat="1" ht="12.75">
      <c r="A13" s="254"/>
      <c r="B13" s="308" t="s">
        <v>101</v>
      </c>
      <c r="C13" s="263" t="s">
        <v>102</v>
      </c>
      <c r="D13" s="263"/>
      <c r="E13" s="254" t="s">
        <v>103</v>
      </c>
    </row>
    <row r="14" spans="1:5" s="1" customFormat="1" ht="13.5" customHeight="1" thickBot="1">
      <c r="A14" s="233" t="s">
        <v>36</v>
      </c>
      <c r="B14" s="309" t="s">
        <v>28</v>
      </c>
      <c r="C14" s="310" t="s">
        <v>188</v>
      </c>
      <c r="D14" s="310" t="s">
        <v>189</v>
      </c>
      <c r="E14" s="233" t="s">
        <v>31</v>
      </c>
    </row>
    <row r="15" spans="1:5" ht="13.5">
      <c r="A15" s="234" t="s">
        <v>46</v>
      </c>
      <c r="B15" s="318">
        <f>'Section I'!B33+'Section I'!F33</f>
        <v>135</v>
      </c>
      <c r="C15" s="287">
        <f>('Section I'!C33+'Section I'!G33)*(B15/('Section I'!B33+'Section I'!F33))</f>
        <v>12940691</v>
      </c>
      <c r="D15" s="287">
        <f aca="true" t="shared" si="1" ref="D15:D20">C15/(1+E15)</f>
        <v>12940691</v>
      </c>
      <c r="E15" s="320">
        <v>0</v>
      </c>
    </row>
    <row r="16" spans="1:5" ht="13.5">
      <c r="A16" s="235" t="s">
        <v>47</v>
      </c>
      <c r="B16" s="319">
        <f>'Section I'!B34+'Section I'!F34</f>
        <v>73</v>
      </c>
      <c r="C16" s="287">
        <f>('Section I'!C34+'Section I'!G34)*(B16/('Section I'!B34+'Section I'!F34))</f>
        <v>4951678</v>
      </c>
      <c r="D16" s="283">
        <f t="shared" si="1"/>
        <v>4951678</v>
      </c>
      <c r="E16" s="321">
        <v>0</v>
      </c>
    </row>
    <row r="17" spans="1:5" ht="13.5">
      <c r="A17" s="235" t="s">
        <v>48</v>
      </c>
      <c r="B17" s="318">
        <f>'Section I'!B35+'Section I'!F35</f>
        <v>37</v>
      </c>
      <c r="C17" s="287">
        <f>('Section I'!C35+'Section I'!G35)*(B17/('Section I'!B35+'Section I'!F35))</f>
        <v>2226959</v>
      </c>
      <c r="D17" s="287">
        <f t="shared" si="1"/>
        <v>2226959</v>
      </c>
      <c r="E17" s="320">
        <v>0</v>
      </c>
    </row>
    <row r="18" spans="1:5" ht="13.5">
      <c r="A18" s="235" t="s">
        <v>49</v>
      </c>
      <c r="B18" s="319">
        <f>'Section I'!B36+'Section I'!F36</f>
        <v>30</v>
      </c>
      <c r="C18" s="287">
        <f>('Section I'!C36+'Section I'!G36)*(B18/('Section I'!B36+'Section I'!F36))</f>
        <v>1311930</v>
      </c>
      <c r="D18" s="283">
        <f t="shared" si="1"/>
        <v>1311930</v>
      </c>
      <c r="E18" s="321">
        <v>0</v>
      </c>
    </row>
    <row r="19" spans="1:5" ht="13.5">
      <c r="A19" s="235" t="s">
        <v>50</v>
      </c>
      <c r="B19" s="318">
        <f>'Section I'!B37+'Section I'!F37</f>
        <v>0</v>
      </c>
      <c r="C19" s="287" t="e">
        <f>('Section I'!C37+'Section I'!G37)*(B19/('Section I'!B37+'Section I'!F37))</f>
        <v>#DIV/0!</v>
      </c>
      <c r="D19" s="287" t="e">
        <f t="shared" si="1"/>
        <v>#DIV/0!</v>
      </c>
      <c r="E19" s="320">
        <v>0</v>
      </c>
    </row>
    <row r="20" spans="1:5" ht="13.5">
      <c r="A20" s="235" t="s">
        <v>51</v>
      </c>
      <c r="B20" s="319">
        <f>'Section I'!B38+'Section I'!F38</f>
        <v>0</v>
      </c>
      <c r="C20" s="287" t="e">
        <f>('Section I'!C38+'Section I'!G38)*(B20/('Section I'!B38+'Section I'!F38))</f>
        <v>#DIV/0!</v>
      </c>
      <c r="D20" s="283" t="e">
        <f t="shared" si="1"/>
        <v>#DIV/0!</v>
      </c>
      <c r="E20" s="321">
        <v>0</v>
      </c>
    </row>
    <row r="21" spans="1:5" ht="14.25" thickBot="1">
      <c r="A21" s="236" t="s">
        <v>52</v>
      </c>
      <c r="B21" s="316">
        <f>SUM(B15:B20)</f>
        <v>275</v>
      </c>
      <c r="C21" s="276" t="e">
        <f>SUM(C15:C20)</f>
        <v>#DIV/0!</v>
      </c>
      <c r="D21" s="276" t="e">
        <f>SUM(D15:D20)</f>
        <v>#DIV/0!</v>
      </c>
      <c r="E21" s="311" t="e">
        <f>(C21-D21)/D21</f>
        <v>#DIV/0!</v>
      </c>
    </row>
    <row r="22" spans="1:5" ht="13.5" thickBot="1">
      <c r="A22" s="259" t="s">
        <v>107</v>
      </c>
      <c r="B22" s="250"/>
      <c r="C22" s="250"/>
      <c r="D22" s="250"/>
      <c r="E22" s="250"/>
    </row>
    <row r="23" spans="1:5" s="1" customFormat="1" ht="12.75">
      <c r="A23" s="254"/>
      <c r="B23" s="308" t="s">
        <v>101</v>
      </c>
      <c r="C23" s="263" t="s">
        <v>102</v>
      </c>
      <c r="D23" s="263"/>
      <c r="E23" s="254" t="s">
        <v>103</v>
      </c>
    </row>
    <row r="24" spans="1:5" s="1" customFormat="1" ht="13.5" customHeight="1" thickBot="1">
      <c r="A24" s="233" t="s">
        <v>36</v>
      </c>
      <c r="B24" s="309" t="s">
        <v>28</v>
      </c>
      <c r="C24" s="310" t="s">
        <v>188</v>
      </c>
      <c r="D24" s="310" t="s">
        <v>189</v>
      </c>
      <c r="E24" s="233" t="s">
        <v>31</v>
      </c>
    </row>
    <row r="25" spans="1:5" ht="13.5">
      <c r="A25" s="234" t="s">
        <v>46</v>
      </c>
      <c r="B25" s="312">
        <f aca="true" t="shared" si="2" ref="B25:B30">B5+B15</f>
        <v>290</v>
      </c>
      <c r="C25" s="287">
        <f>C5+(C15*'Section I'!$I$49)</f>
        <v>23345534.237999998</v>
      </c>
      <c r="D25" s="287">
        <f>D5+(D15*'Section I'!$I$49)</f>
        <v>23345534.237999998</v>
      </c>
      <c r="E25" s="313">
        <f aca="true" t="shared" si="3" ref="E25:E31">(C25-D25)/D25</f>
        <v>0</v>
      </c>
    </row>
    <row r="26" spans="1:5" ht="13.5">
      <c r="A26" s="235" t="s">
        <v>47</v>
      </c>
      <c r="B26" s="314">
        <f t="shared" si="2"/>
        <v>226</v>
      </c>
      <c r="C26" s="283">
        <f>C6+(C16*'Section I'!$I$49)</f>
        <v>13733758.604</v>
      </c>
      <c r="D26" s="283">
        <f>D6+(D16*'Section I'!$I$49)</f>
        <v>13733758.604</v>
      </c>
      <c r="E26" s="315">
        <f t="shared" si="3"/>
        <v>0</v>
      </c>
    </row>
    <row r="27" spans="1:5" ht="13.5">
      <c r="A27" s="235" t="s">
        <v>48</v>
      </c>
      <c r="B27" s="312">
        <f t="shared" si="2"/>
        <v>164</v>
      </c>
      <c r="C27" s="287">
        <f>C7+(C17*'Section I'!$I$49)</f>
        <v>8696776.462</v>
      </c>
      <c r="D27" s="287">
        <f>D7+(D17*'Section I'!$I$49)</f>
        <v>8696776.462</v>
      </c>
      <c r="E27" s="313">
        <f t="shared" si="3"/>
        <v>0</v>
      </c>
    </row>
    <row r="28" spans="1:5" ht="13.5">
      <c r="A28" s="235" t="s">
        <v>49</v>
      </c>
      <c r="B28" s="314">
        <f t="shared" si="2"/>
        <v>93</v>
      </c>
      <c r="C28" s="283">
        <f>C8+(C18*'Section I'!$I$49)</f>
        <v>3481947.74</v>
      </c>
      <c r="D28" s="283">
        <f>D8+(D18*'Section I'!$I$49)</f>
        <v>3481947.74</v>
      </c>
      <c r="E28" s="315">
        <f t="shared" si="3"/>
        <v>0</v>
      </c>
    </row>
    <row r="29" spans="1:5" ht="13.5">
      <c r="A29" s="235" t="s">
        <v>50</v>
      </c>
      <c r="B29" s="312">
        <f t="shared" si="2"/>
        <v>18</v>
      </c>
      <c r="C29" s="287" t="e">
        <f>C9+(C19*'Section I'!$I$49)</f>
        <v>#DIV/0!</v>
      </c>
      <c r="D29" s="287" t="e">
        <f>D9+(D19*'Section I'!$I$49)</f>
        <v>#DIV/0!</v>
      </c>
      <c r="E29" s="313" t="e">
        <f t="shared" si="3"/>
        <v>#DIV/0!</v>
      </c>
    </row>
    <row r="30" spans="1:5" ht="13.5">
      <c r="A30" s="235" t="s">
        <v>51</v>
      </c>
      <c r="B30" s="314">
        <f t="shared" si="2"/>
        <v>0</v>
      </c>
      <c r="C30" s="283" t="e">
        <f>C10+(C20*'Section I'!$I$49)</f>
        <v>#DIV/0!</v>
      </c>
      <c r="D30" s="283" t="e">
        <f>D10+(D20*'Section I'!$I$49)</f>
        <v>#DIV/0!</v>
      </c>
      <c r="E30" s="315" t="e">
        <f t="shared" si="3"/>
        <v>#DIV/0!</v>
      </c>
    </row>
    <row r="31" spans="1:5" ht="14.25" thickBot="1">
      <c r="A31" s="236" t="s">
        <v>52</v>
      </c>
      <c r="B31" s="316">
        <f>SUM(B25:B30)</f>
        <v>791</v>
      </c>
      <c r="C31" s="276" t="e">
        <f>SUM(C25:C30)</f>
        <v>#DIV/0!</v>
      </c>
      <c r="D31" s="276" t="e">
        <f>SUM(D25:D30)</f>
        <v>#DIV/0!</v>
      </c>
      <c r="E31" s="317" t="e">
        <f t="shared" si="3"/>
        <v>#DIV/0!</v>
      </c>
    </row>
    <row r="32" spans="1:5" s="1" customFormat="1" ht="13.5" thickBot="1">
      <c r="A32" s="305"/>
      <c r="B32" s="300"/>
      <c r="C32" s="300"/>
      <c r="D32" s="300"/>
      <c r="E32" s="300"/>
    </row>
    <row r="33" spans="1:5" s="1" customFormat="1" ht="66.75" customHeight="1" thickTop="1">
      <c r="A33" s="306" t="s">
        <v>191</v>
      </c>
      <c r="B33" s="301"/>
      <c r="C33" s="301"/>
      <c r="D33" s="301"/>
      <c r="E33" s="302"/>
    </row>
    <row r="34" spans="1:5" s="1" customFormat="1" ht="18" customHeight="1" thickBot="1">
      <c r="A34" s="307"/>
      <c r="B34" s="303"/>
      <c r="C34" s="303"/>
      <c r="D34" s="303"/>
      <c r="E34" s="304"/>
    </row>
    <row r="35" ht="13.5" thickTop="1"/>
  </sheetData>
  <sheetProtection sheet="1" objects="1" scenarios="1"/>
  <printOptions horizontalCentered="1" verticalCentered="1"/>
  <pageMargins left="0.5" right="0.5" top="0.5" bottom="0.5" header="0.4" footer="0.5"/>
  <pageSetup fitToHeight="1" fitToWidth="1" horizontalDpi="300" verticalDpi="300" orientation="landscape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F4" sqref="F4"/>
    </sheetView>
  </sheetViews>
  <sheetFormatPr defaultColWidth="9.140625" defaultRowHeight="12.75"/>
  <cols>
    <col min="1" max="1" width="10.8515625" style="1" customWidth="1"/>
    <col min="2" max="3" width="9.140625" style="1" customWidth="1"/>
    <col min="4" max="4" width="9.7109375" style="1" customWidth="1"/>
    <col min="5" max="5" width="9.140625" style="1" customWidth="1"/>
    <col min="6" max="8" width="13.7109375" style="1" customWidth="1"/>
    <col min="9" max="16384" width="9.140625" style="1" customWidth="1"/>
  </cols>
  <sheetData>
    <row r="1" spans="1:9" ht="15.75">
      <c r="A1" s="245" t="s">
        <v>192</v>
      </c>
      <c r="B1" s="245"/>
      <c r="C1" s="245"/>
      <c r="D1" s="245"/>
      <c r="E1" s="245"/>
      <c r="F1" s="245"/>
      <c r="G1" s="245"/>
      <c r="H1" s="245"/>
      <c r="I1" s="245"/>
    </row>
    <row r="2" spans="1:9" ht="22.5" thickBot="1">
      <c r="A2" s="233" t="s">
        <v>36</v>
      </c>
      <c r="B2" s="4" t="s">
        <v>193</v>
      </c>
      <c r="C2" s="4" t="s">
        <v>194</v>
      </c>
      <c r="D2" s="4" t="s">
        <v>195</v>
      </c>
      <c r="E2" s="4" t="s">
        <v>196</v>
      </c>
      <c r="F2" s="327" t="s">
        <v>196</v>
      </c>
      <c r="G2" s="6" t="s">
        <v>193</v>
      </c>
      <c r="H2" s="2"/>
      <c r="I2" s="2"/>
    </row>
    <row r="3" spans="1:9" ht="26.25" thickBot="1">
      <c r="A3" s="241" t="s">
        <v>113</v>
      </c>
      <c r="B3" s="4" t="s">
        <v>197</v>
      </c>
      <c r="C3" s="4" t="s">
        <v>198</v>
      </c>
      <c r="D3" s="4" t="s">
        <v>199</v>
      </c>
      <c r="E3" s="4" t="s">
        <v>179</v>
      </c>
      <c r="F3" s="5" t="s">
        <v>200</v>
      </c>
      <c r="G3" s="5" t="s">
        <v>200</v>
      </c>
      <c r="H3" s="243" t="s">
        <v>201</v>
      </c>
      <c r="I3" s="244"/>
    </row>
    <row r="4" spans="1:9" ht="12.75">
      <c r="A4" s="234" t="s">
        <v>46</v>
      </c>
      <c r="B4" s="322">
        <f>'Section I'!B25+'Section I'!F25</f>
        <v>155</v>
      </c>
      <c r="C4" s="322">
        <f>'Section II'!C15</f>
        <v>155</v>
      </c>
      <c r="D4" s="322">
        <f>'Section III'!B9</f>
        <v>139</v>
      </c>
      <c r="E4" s="323">
        <f>'Section IV'!E$56</f>
        <v>155</v>
      </c>
      <c r="F4" s="324">
        <f>'Section IV'!R$56</f>
        <v>12735423</v>
      </c>
      <c r="G4" s="324">
        <f>'Section I'!C25+'Section I'!G25</f>
        <v>12760049</v>
      </c>
      <c r="H4" s="325">
        <f aca="true" t="shared" si="0" ref="H4:H10">F4-G4</f>
        <v>-24626</v>
      </c>
      <c r="I4" s="326">
        <f aca="true" t="shared" si="1" ref="I4:I10">H4/G4</f>
        <v>-0.001929929892902449</v>
      </c>
    </row>
    <row r="5" spans="1:9" ht="12.75">
      <c r="A5" s="235" t="s">
        <v>47</v>
      </c>
      <c r="B5" s="322">
        <f>'Section I'!B26+'Section I'!F26</f>
        <v>153</v>
      </c>
      <c r="C5" s="322">
        <f>'Section II'!E15</f>
        <v>153</v>
      </c>
      <c r="D5" s="322">
        <f>'Section III'!B10</f>
        <v>135</v>
      </c>
      <c r="E5" s="323">
        <f>'Section IV'!F$56</f>
        <v>153</v>
      </c>
      <c r="F5" s="324">
        <f>'Section IV'!S$56</f>
        <v>9687423.5</v>
      </c>
      <c r="G5" s="324">
        <f>'Section I'!C26+'Section I'!G26</f>
        <v>9683286</v>
      </c>
      <c r="H5" s="325">
        <f t="shared" si="0"/>
        <v>4137.5</v>
      </c>
      <c r="I5" s="326">
        <f t="shared" si="1"/>
        <v>0.0004272826393850187</v>
      </c>
    </row>
    <row r="6" spans="1:9" ht="12.75">
      <c r="A6" s="235" t="s">
        <v>48</v>
      </c>
      <c r="B6" s="322">
        <f>'Section I'!B27+'Section I'!F27</f>
        <v>127</v>
      </c>
      <c r="C6" s="322">
        <f>'Section II'!G15</f>
        <v>127</v>
      </c>
      <c r="D6" s="322">
        <f>'Section III'!B11</f>
        <v>115</v>
      </c>
      <c r="E6" s="323">
        <f>'Section IV'!G$56</f>
        <v>127</v>
      </c>
      <c r="F6" s="324">
        <f>'Section IV'!T$56</f>
        <v>6885937</v>
      </c>
      <c r="G6" s="324">
        <f>'Section I'!C27+'Section I'!G27</f>
        <v>6875124</v>
      </c>
      <c r="H6" s="325">
        <f t="shared" si="0"/>
        <v>10813</v>
      </c>
      <c r="I6" s="326">
        <f t="shared" si="1"/>
        <v>0.0015727716329189117</v>
      </c>
    </row>
    <row r="7" spans="1:9" ht="12.75">
      <c r="A7" s="235" t="s">
        <v>49</v>
      </c>
      <c r="B7" s="322">
        <f>'Section I'!B28+'Section I'!F28</f>
        <v>63</v>
      </c>
      <c r="C7" s="322">
        <f>'Section II'!I15</f>
        <v>63</v>
      </c>
      <c r="D7" s="322">
        <f>'Section III'!B12</f>
        <v>46</v>
      </c>
      <c r="E7" s="323">
        <f>'Section IV'!H$56</f>
        <v>63</v>
      </c>
      <c r="F7" s="324">
        <f>'Section IV'!U$56</f>
        <v>2482972.5</v>
      </c>
      <c r="G7" s="324">
        <f>'Section I'!C28+'Section I'!G28</f>
        <v>2408789</v>
      </c>
      <c r="H7" s="325">
        <f t="shared" si="0"/>
        <v>74183.5</v>
      </c>
      <c r="I7" s="326">
        <f t="shared" si="1"/>
        <v>0.030797010447988594</v>
      </c>
    </row>
    <row r="8" spans="1:9" ht="12.75">
      <c r="A8" s="235" t="s">
        <v>50</v>
      </c>
      <c r="B8" s="322">
        <f>'Section I'!B29+'Section I'!F29</f>
        <v>18</v>
      </c>
      <c r="C8" s="322">
        <f>'Section II'!K15</f>
        <v>18</v>
      </c>
      <c r="D8" s="322">
        <f>'Section III'!B13</f>
        <v>15</v>
      </c>
      <c r="E8" s="323">
        <f>'Section IV'!I$56</f>
        <v>18</v>
      </c>
      <c r="F8" s="324">
        <f>'Section IV'!V$56</f>
        <v>543998</v>
      </c>
      <c r="G8" s="324">
        <f>'Section I'!C29+'Section I'!G29</f>
        <v>414483</v>
      </c>
      <c r="H8" s="325">
        <f t="shared" si="0"/>
        <v>129515</v>
      </c>
      <c r="I8" s="326">
        <f t="shared" si="1"/>
        <v>0.3124736117042195</v>
      </c>
    </row>
    <row r="9" spans="1:9" ht="12.75">
      <c r="A9" s="235" t="s">
        <v>51</v>
      </c>
      <c r="B9" s="322">
        <f>'Section I'!B30+'Section I'!F30</f>
        <v>0</v>
      </c>
      <c r="C9" s="322">
        <f>'Section II'!M15</f>
        <v>0</v>
      </c>
      <c r="D9" s="322">
        <f>'Section III'!B14</f>
        <v>0</v>
      </c>
      <c r="E9" s="323">
        <f>'Section IV'!J$56</f>
        <v>0</v>
      </c>
      <c r="F9" s="324">
        <f>'Section IV'!W$56</f>
        <v>0</v>
      </c>
      <c r="G9" s="324">
        <f>'Section I'!C30+'Section I'!G30</f>
        <v>0</v>
      </c>
      <c r="H9" s="325">
        <f t="shared" si="0"/>
        <v>0</v>
      </c>
      <c r="I9" s="326" t="e">
        <f t="shared" si="1"/>
        <v>#DIV/0!</v>
      </c>
    </row>
    <row r="10" spans="1:9" ht="13.5" thickBot="1">
      <c r="A10" s="236" t="s">
        <v>52</v>
      </c>
      <c r="B10" s="322">
        <f>'Section I'!B31+'Section I'!F31</f>
        <v>516</v>
      </c>
      <c r="C10" s="322">
        <f>SUM(C4:C9)</f>
        <v>516</v>
      </c>
      <c r="D10" s="322">
        <f>'Section III'!B15</f>
        <v>450</v>
      </c>
      <c r="E10" s="323">
        <f>SUM(E4:E9)</f>
        <v>516</v>
      </c>
      <c r="F10" s="324">
        <f>SUM(F4:F9)</f>
        <v>32335754</v>
      </c>
      <c r="G10" s="324">
        <f>'Section I'!C31+'Section I'!G31</f>
        <v>32141731</v>
      </c>
      <c r="H10" s="325">
        <f t="shared" si="0"/>
        <v>194023</v>
      </c>
      <c r="I10" s="326">
        <f t="shared" si="1"/>
        <v>0.006036482602632696</v>
      </c>
    </row>
    <row r="11" spans="1:9" ht="13.5" thickBot="1">
      <c r="A11" s="242" t="s">
        <v>114</v>
      </c>
      <c r="B11" s="322"/>
      <c r="C11" s="323"/>
      <c r="D11" s="323"/>
      <c r="E11" s="323"/>
      <c r="F11" s="324"/>
      <c r="G11" s="324"/>
      <c r="H11" s="325"/>
      <c r="I11" s="326"/>
    </row>
    <row r="12" spans="1:9" ht="12.75">
      <c r="A12" s="234" t="s">
        <v>46</v>
      </c>
      <c r="B12" s="322">
        <f>'Section I'!B33+'Section I'!F33</f>
        <v>135</v>
      </c>
      <c r="C12" s="322">
        <f>'Section II'!C27</f>
        <v>135</v>
      </c>
      <c r="D12" s="322">
        <f>'Section III'!B19</f>
        <v>120</v>
      </c>
      <c r="E12" s="323">
        <f>'Section IV'!K$56</f>
        <v>135</v>
      </c>
      <c r="F12" s="324">
        <f>'Section IV'!X$56</f>
        <v>12777935</v>
      </c>
      <c r="G12" s="324">
        <f>'Section I'!C33+'Section I'!G33</f>
        <v>12940691</v>
      </c>
      <c r="H12" s="325">
        <f aca="true" t="shared" si="2" ref="H12:H18">F12-G12</f>
        <v>-162756</v>
      </c>
      <c r="I12" s="326">
        <f aca="true" t="shared" si="3" ref="I12:I18">H12/G12</f>
        <v>-0.012577071811698464</v>
      </c>
    </row>
    <row r="13" spans="1:9" ht="12.75">
      <c r="A13" s="235" t="s">
        <v>47</v>
      </c>
      <c r="B13" s="322">
        <f>'Section I'!B34+'Section I'!F34</f>
        <v>73</v>
      </c>
      <c r="C13" s="322">
        <f>'Section II'!E27</f>
        <v>73</v>
      </c>
      <c r="D13" s="322">
        <f>'Section III'!B20</f>
        <v>64</v>
      </c>
      <c r="E13" s="323">
        <f>'Section IV'!L$56</f>
        <v>73</v>
      </c>
      <c r="F13" s="324">
        <f>'Section IV'!Y$56</f>
        <v>4954963.5</v>
      </c>
      <c r="G13" s="324">
        <f>'Section I'!C34+'Section I'!G34</f>
        <v>4951678</v>
      </c>
      <c r="H13" s="325">
        <f t="shared" si="2"/>
        <v>3285.5</v>
      </c>
      <c r="I13" s="326">
        <f t="shared" si="3"/>
        <v>0.0006635124497190649</v>
      </c>
    </row>
    <row r="14" spans="1:9" ht="12.75">
      <c r="A14" s="235" t="s">
        <v>48</v>
      </c>
      <c r="B14" s="322">
        <f>'Section I'!B35+'Section I'!F35</f>
        <v>37</v>
      </c>
      <c r="C14" s="322">
        <f>'Section II'!G27</f>
        <v>37</v>
      </c>
      <c r="D14" s="322">
        <f>'Section III'!B21</f>
        <v>36</v>
      </c>
      <c r="E14" s="323">
        <f>'Section IV'!M$56</f>
        <v>37</v>
      </c>
      <c r="F14" s="324">
        <f>'Section IV'!Z$56</f>
        <v>2230981.5</v>
      </c>
      <c r="G14" s="324">
        <f>'Section I'!C35+'Section I'!G35</f>
        <v>2226959</v>
      </c>
      <c r="H14" s="325">
        <f t="shared" si="2"/>
        <v>4022.5</v>
      </c>
      <c r="I14" s="326">
        <f t="shared" si="3"/>
        <v>0.0018062748348757207</v>
      </c>
    </row>
    <row r="15" spans="1:9" ht="12.75">
      <c r="A15" s="235" t="s">
        <v>49</v>
      </c>
      <c r="B15" s="322">
        <f>'Section I'!B36+'Section I'!F36</f>
        <v>30</v>
      </c>
      <c r="C15" s="322">
        <f>'Section II'!I27</f>
        <v>30</v>
      </c>
      <c r="D15" s="322">
        <f>'Section III'!B22</f>
        <v>26</v>
      </c>
      <c r="E15" s="323">
        <f>'Section IV'!N$56</f>
        <v>30</v>
      </c>
      <c r="F15" s="324">
        <f>'Section IV'!AA$56</f>
        <v>1323986</v>
      </c>
      <c r="G15" s="324">
        <f>'Section I'!C36+'Section I'!G36</f>
        <v>1311930</v>
      </c>
      <c r="H15" s="325">
        <f t="shared" si="2"/>
        <v>12056</v>
      </c>
      <c r="I15" s="326">
        <f t="shared" si="3"/>
        <v>0.009189514684472495</v>
      </c>
    </row>
    <row r="16" spans="1:9" ht="12.75">
      <c r="A16" s="235" t="s">
        <v>50</v>
      </c>
      <c r="B16" s="322">
        <f>'Section I'!B37+'Section I'!F37</f>
        <v>0</v>
      </c>
      <c r="C16" s="322">
        <f>'Section II'!K27</f>
        <v>0</v>
      </c>
      <c r="D16" s="322">
        <f>'Section III'!B23</f>
        <v>0</v>
      </c>
      <c r="E16" s="323">
        <f>'Section IV'!O$56</f>
        <v>0</v>
      </c>
      <c r="F16" s="324">
        <f>'Section IV'!AB$56</f>
        <v>0</v>
      </c>
      <c r="G16" s="324">
        <f>'Section I'!C37+'Section I'!G37</f>
        <v>0</v>
      </c>
      <c r="H16" s="325">
        <f t="shared" si="2"/>
        <v>0</v>
      </c>
      <c r="I16" s="326" t="e">
        <f t="shared" si="3"/>
        <v>#DIV/0!</v>
      </c>
    </row>
    <row r="17" spans="1:9" ht="12.75">
      <c r="A17" s="235" t="s">
        <v>51</v>
      </c>
      <c r="B17" s="322">
        <f>'Section I'!B38+'Section I'!F38</f>
        <v>0</v>
      </c>
      <c r="C17" s="322">
        <f>'Section II'!M27</f>
        <v>0</v>
      </c>
      <c r="D17" s="322">
        <f>'Section III'!B24</f>
        <v>0</v>
      </c>
      <c r="E17" s="323">
        <f>'Section IV'!P$56</f>
        <v>0</v>
      </c>
      <c r="F17" s="324">
        <f>'Section IV'!AC$56</f>
        <v>0</v>
      </c>
      <c r="G17" s="324">
        <f>'Section I'!C38+'Section I'!G38</f>
        <v>0</v>
      </c>
      <c r="H17" s="325">
        <f t="shared" si="2"/>
        <v>0</v>
      </c>
      <c r="I17" s="326" t="e">
        <f t="shared" si="3"/>
        <v>#DIV/0!</v>
      </c>
    </row>
    <row r="18" spans="1:9" ht="13.5" thickBot="1">
      <c r="A18" s="236" t="s">
        <v>52</v>
      </c>
      <c r="B18" s="322">
        <f>'Section I'!B39+'Section I'!F39</f>
        <v>275</v>
      </c>
      <c r="C18" s="322">
        <f>SUM(C12:C17)</f>
        <v>275</v>
      </c>
      <c r="D18" s="322">
        <f>'Section III'!B25</f>
        <v>246</v>
      </c>
      <c r="E18" s="323">
        <f>SUM(E12:E17)</f>
        <v>275</v>
      </c>
      <c r="F18" s="324">
        <f>SUM(F12:F17)</f>
        <v>21287866</v>
      </c>
      <c r="G18" s="324">
        <f>'Section I'!C39+'Section I'!G39</f>
        <v>21431258</v>
      </c>
      <c r="H18" s="325">
        <f t="shared" si="2"/>
        <v>-143392</v>
      </c>
      <c r="I18" s="326">
        <f t="shared" si="3"/>
        <v>-0.00669078782029501</v>
      </c>
    </row>
    <row r="19" spans="1:9" ht="13.5" thickBot="1">
      <c r="A19" s="238" t="s">
        <v>202</v>
      </c>
      <c r="B19" s="322"/>
      <c r="C19" s="323"/>
      <c r="D19" s="323"/>
      <c r="E19" s="323"/>
      <c r="F19" s="324"/>
      <c r="G19" s="324"/>
      <c r="H19" s="325"/>
      <c r="I19" s="326"/>
    </row>
    <row r="20" spans="1:9" ht="12.75">
      <c r="A20" s="234" t="s">
        <v>46</v>
      </c>
      <c r="B20" s="322">
        <f>'Section I'!B41+'Section I'!F41</f>
        <v>290</v>
      </c>
      <c r="C20" s="322">
        <f>'Section II'!C39</f>
        <v>290</v>
      </c>
      <c r="D20" s="322">
        <f>'Section III'!B29</f>
        <v>259</v>
      </c>
      <c r="E20" s="323">
        <f>'Section IV'!E56+'Section IV'!K56</f>
        <v>290</v>
      </c>
      <c r="F20" s="324">
        <f>F4+('Section I'!$I$49*F12)</f>
        <v>23187773.83</v>
      </c>
      <c r="G20" s="324">
        <f>'Section I'!C41+'Section I'!G41</f>
        <v>23345534.238</v>
      </c>
      <c r="H20" s="325">
        <f aca="true" t="shared" si="4" ref="H20:H26">F20-G20</f>
        <v>-157760.40800000355</v>
      </c>
      <c r="I20" s="326">
        <f aca="true" t="shared" si="5" ref="I20:I26">H20/G20</f>
        <v>-0.006757626807409432</v>
      </c>
    </row>
    <row r="21" spans="1:9" ht="12.75">
      <c r="A21" s="235" t="s">
        <v>47</v>
      </c>
      <c r="B21" s="322">
        <f>'Section I'!B42+'Section I'!F42</f>
        <v>226</v>
      </c>
      <c r="C21" s="322">
        <f>'Section II'!E39</f>
        <v>226</v>
      </c>
      <c r="D21" s="322">
        <f>'Section III'!B30</f>
        <v>199</v>
      </c>
      <c r="E21" s="323">
        <f>'Section IV'!F56+'Section IV'!L56</f>
        <v>226</v>
      </c>
      <c r="F21" s="324">
        <f>F5+('Section I'!$I$49*F13)</f>
        <v>13740583.643</v>
      </c>
      <c r="G21" s="324">
        <f>'Section I'!C42+'Section I'!G42</f>
        <v>13733758.604</v>
      </c>
      <c r="H21" s="325">
        <f t="shared" si="4"/>
        <v>6825.038999998942</v>
      </c>
      <c r="I21" s="326">
        <f t="shared" si="5"/>
        <v>0.000496953470407666</v>
      </c>
    </row>
    <row r="22" spans="1:9" ht="12.75">
      <c r="A22" s="235" t="s">
        <v>48</v>
      </c>
      <c r="B22" s="322">
        <f>'Section I'!B43+'Section I'!F43</f>
        <v>164</v>
      </c>
      <c r="C22" s="322">
        <f>'Section II'!G39</f>
        <v>164</v>
      </c>
      <c r="D22" s="322">
        <f>'Section III'!B31</f>
        <v>151</v>
      </c>
      <c r="E22" s="323">
        <f>'Section IV'!G56+'Section IV'!M56</f>
        <v>164</v>
      </c>
      <c r="F22" s="324">
        <f>F6+('Section I'!$I$49*F14)</f>
        <v>8710879.867</v>
      </c>
      <c r="G22" s="324">
        <f>'Section I'!C43+'Section I'!G43</f>
        <v>8696776.462</v>
      </c>
      <c r="H22" s="325">
        <f t="shared" si="4"/>
        <v>14103.405000001192</v>
      </c>
      <c r="I22" s="326">
        <f t="shared" si="5"/>
        <v>0.0016216819026710766</v>
      </c>
    </row>
    <row r="23" spans="1:9" ht="12.75">
      <c r="A23" s="235" t="s">
        <v>49</v>
      </c>
      <c r="B23" s="322">
        <f>'Section I'!B44+'Section I'!F44</f>
        <v>93</v>
      </c>
      <c r="C23" s="322">
        <f>'Section II'!I39</f>
        <v>93</v>
      </c>
      <c r="D23" s="322">
        <f>'Section III'!B32</f>
        <v>72</v>
      </c>
      <c r="E23" s="323">
        <f>'Section IV'!H56+'Section IV'!N56</f>
        <v>93</v>
      </c>
      <c r="F23" s="324">
        <f>F7+('Section I'!$I$49*F15)</f>
        <v>3565993.048</v>
      </c>
      <c r="G23" s="324">
        <f>'Section I'!C44+'Section I'!G44</f>
        <v>3481947.7399999998</v>
      </c>
      <c r="H23" s="325">
        <f t="shared" si="4"/>
        <v>84045.3080000002</v>
      </c>
      <c r="I23" s="326">
        <f t="shared" si="5"/>
        <v>0.024137440959984137</v>
      </c>
    </row>
    <row r="24" spans="1:9" ht="12.75">
      <c r="A24" s="235" t="s">
        <v>50</v>
      </c>
      <c r="B24" s="322">
        <f>'Section I'!B45+'Section I'!F45</f>
        <v>18</v>
      </c>
      <c r="C24" s="322">
        <f>'Section II'!K39</f>
        <v>18</v>
      </c>
      <c r="D24" s="322">
        <f>'Section III'!B33</f>
        <v>15</v>
      </c>
      <c r="E24" s="323">
        <f>'Section IV'!I56+'Section IV'!O56</f>
        <v>18</v>
      </c>
      <c r="F24" s="324">
        <f>F8+('Section I'!$I$49*F16)</f>
        <v>543998</v>
      </c>
      <c r="G24" s="324">
        <f>'Section I'!C45+'Section I'!G45</f>
        <v>414483</v>
      </c>
      <c r="H24" s="325">
        <f t="shared" si="4"/>
        <v>129515</v>
      </c>
      <c r="I24" s="326">
        <f t="shared" si="5"/>
        <v>0.3124736117042195</v>
      </c>
    </row>
    <row r="25" spans="1:9" ht="12.75">
      <c r="A25" s="235" t="s">
        <v>51</v>
      </c>
      <c r="B25" s="322">
        <f>'Section I'!B46+'Section I'!F46</f>
        <v>0</v>
      </c>
      <c r="C25" s="322">
        <f>'Section II'!M39</f>
        <v>0</v>
      </c>
      <c r="D25" s="322">
        <f>'Section III'!B34</f>
        <v>0</v>
      </c>
      <c r="E25" s="323">
        <f>'Section IV'!J56+'Section IV'!P56</f>
        <v>0</v>
      </c>
      <c r="F25" s="324">
        <f>F9+('Section I'!$I$49*F17)</f>
        <v>0</v>
      </c>
      <c r="G25" s="324">
        <f>'Section I'!C46+'Section I'!G46</f>
        <v>0</v>
      </c>
      <c r="H25" s="325">
        <f t="shared" si="4"/>
        <v>0</v>
      </c>
      <c r="I25" s="326" t="e">
        <f t="shared" si="5"/>
        <v>#DIV/0!</v>
      </c>
    </row>
    <row r="26" spans="1:9" ht="13.5" thickBot="1">
      <c r="A26" s="236" t="s">
        <v>52</v>
      </c>
      <c r="B26" s="322">
        <f>'Section I'!B47+'Section I'!F47</f>
        <v>791</v>
      </c>
      <c r="C26" s="322">
        <f>SUM(C20:C25)</f>
        <v>791</v>
      </c>
      <c r="D26" s="322">
        <f>'Section III'!B35</f>
        <v>696</v>
      </c>
      <c r="E26" s="323">
        <f>SUM(E20:E25)</f>
        <v>791</v>
      </c>
      <c r="F26" s="324">
        <f>SUM(F20:F25)</f>
        <v>49749228.388</v>
      </c>
      <c r="G26" s="324">
        <f>'Section I'!C47+'Section I'!G47</f>
        <v>49672500.044</v>
      </c>
      <c r="H26" s="325">
        <f t="shared" si="4"/>
        <v>76728.34399999678</v>
      </c>
      <c r="I26" s="326">
        <f t="shared" si="5"/>
        <v>0.001544684562525153</v>
      </c>
    </row>
    <row r="27" ht="12.75">
      <c r="A27" s="239"/>
    </row>
    <row r="28" ht="12.75">
      <c r="A28" s="240"/>
    </row>
  </sheetData>
  <sheetProtection sheet="1" objects="1" scenarios="1"/>
  <printOptions horizontalCentered="1" verticalCentered="1"/>
  <pageMargins left="0.5" right="0.5" top="0.5" bottom="0.5" header="0.4" footer="0.5"/>
  <pageSetup fitToHeight="1" fitToWidth="1" horizontalDpi="300" verticalDpi="300" orientation="portrait" scale="9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A.A.U.P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A.A.U.P</dc:creator>
  <cp:keywords/>
  <dc:description/>
  <cp:lastModifiedBy>Ciprian Caloianu</cp:lastModifiedBy>
  <cp:lastPrinted>2002-12-03T20:54:37Z</cp:lastPrinted>
  <dcterms:created xsi:type="dcterms:W3CDTF">1996-10-07T15:07:27Z</dcterms:created>
  <dcterms:modified xsi:type="dcterms:W3CDTF">2006-10-24T14:46:08Z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-1020397864</vt:i4>
  </property>
  <property fmtid="{D5CDD505-2E9C-101B-9397-08002B2CF9AE}" pid="3" name="_EmailSubject">
    <vt:lpwstr>survey form update</vt:lpwstr>
  </property>
  <property fmtid="{D5CDD505-2E9C-101B-9397-08002B2CF9AE}" pid="4" name="_AuthorEmail">
    <vt:lpwstr>glewis@aaup.org</vt:lpwstr>
  </property>
  <property fmtid="{D5CDD505-2E9C-101B-9397-08002B2CF9AE}" pid="5" name="_AuthorEmailDisplayName">
    <vt:lpwstr>GALINA LEWIS</vt:lpwstr>
  </property>
  <property fmtid="{D5CDD505-2E9C-101B-9397-08002B2CF9AE}" pid="6" name="_ReviewingToolsShownOnce">
    <vt:lpwstr/>
  </property>
</Properties>
</file>