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1070" windowHeight="4830" tabRatio="831" activeTab="0"/>
  </bookViews>
  <sheets>
    <sheet name="Section I" sheetId="1" r:id="rId1"/>
    <sheet name="Section II" sheetId="2" r:id="rId2"/>
    <sheet name="Section III" sheetId="3" r:id="rId3"/>
    <sheet name="Section IV" sheetId="4" r:id="rId4"/>
    <sheet name="Validity Checks" sheetId="5" r:id="rId5"/>
  </sheets>
  <definedNames>
    <definedName name="_xlnm.Print_Area" localSheetId="0">'Section I'!$A$1:$K$49</definedName>
    <definedName name="_xlnm.Print_Area" localSheetId="1">'Section II'!$A$1:$M$42</definedName>
    <definedName name="_xlnm.Print_Area" localSheetId="2">'Section III'!$A$1:$E$36</definedName>
    <definedName name="_xlnm.Print_Area" localSheetId="3">'Section IV'!$A$1:$P$80</definedName>
    <definedName name="_xlnm.Print_Area" localSheetId="4">'Validity Checks'!$A$2:$A$28</definedName>
  </definedNames>
  <calcPr fullCalcOnLoad="1"/>
</workbook>
</file>

<file path=xl/sharedStrings.xml><?xml version="1.0" encoding="utf-8"?>
<sst xmlns="http://schemas.openxmlformats.org/spreadsheetml/2006/main" count="551" uniqueCount="244">
  <si>
    <t>Please complete all fields below to ensure that we have the most recent information.</t>
  </si>
  <si>
    <t>Unit ID (see e-mail):</t>
  </si>
  <si>
    <t>Institution:</t>
  </si>
  <si>
    <t>Respondent Name:</t>
  </si>
  <si>
    <t>Title/Department:</t>
  </si>
  <si>
    <t>Address:</t>
  </si>
  <si>
    <t>For complete instructions and general assistance with</t>
  </si>
  <si>
    <t>City, State  ZIP:</t>
  </si>
  <si>
    <t>Phone Number:</t>
  </si>
  <si>
    <t>Fax Number:</t>
  </si>
  <si>
    <t>E-Mail Address:</t>
  </si>
  <si>
    <t>AAUP Category (see e-mail):</t>
  </si>
  <si>
    <t>(e.g., I, IIA, IIB, III, IV)</t>
  </si>
  <si>
    <t>for guidance in choosing the appropriate category.</t>
  </si>
  <si>
    <t>If this report includes data for more than one campus, please list:</t>
  </si>
  <si>
    <t>Law</t>
  </si>
  <si>
    <t>Dentistry</t>
  </si>
  <si>
    <t>Nursing</t>
  </si>
  <si>
    <t>Engineering</t>
  </si>
  <si>
    <t>Business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</si>
  <si>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</si>
  <si>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</si>
  <si>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</si>
  <si>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</si>
  <si>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</si>
  <si>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</si>
  <si>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</si>
  <si>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</si>
  <si>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</si>
  <si>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</si>
  <si>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</si>
  <si>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</si>
  <si>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Academic Rank</t>
  </si>
  <si>
    <t>Number of Faculty</t>
  </si>
  <si>
    <t>Total Contracted Salaries ($)</t>
  </si>
  <si>
    <t>Not Tenure-Track</t>
  </si>
  <si>
    <t>On Tenure-Track</t>
  </si>
  <si>
    <t>Tenured</t>
  </si>
  <si>
    <t>FICA</t>
  </si>
  <si>
    <t>Part a.  Faculty on 9-Month Contracts (i.e., regardless of number of salary installments)</t>
  </si>
  <si>
    <t>Reported</t>
  </si>
  <si>
    <t>Should Be</t>
  </si>
  <si>
    <t>OFF BY…</t>
  </si>
  <si>
    <t>1.  Professor</t>
  </si>
  <si>
    <t>2.  Associate</t>
  </si>
  <si>
    <t>3.  Assistant</t>
  </si>
  <si>
    <t>4.  Instructor</t>
  </si>
  <si>
    <t>5.  Lecturer</t>
  </si>
  <si>
    <t>6.  No Rank</t>
  </si>
  <si>
    <t>7.  TOTAL</t>
  </si>
  <si>
    <t>Part b.  Faculty on 12-Month Contracts (i.e., on actual basis, no conversion)</t>
  </si>
  <si>
    <t>Part c.  (Optional) 9-Month and 12-Month Contracts (i.e., with 12-month converted)</t>
  </si>
  <si>
    <t>Note:  If you have entered data in Part b. but did not complete Part c., we will use a factor of 9/11 or 81.8 percent to convert 12-month salaries to the standard academic-year basis unless you provide a different factor here:</t>
  </si>
  <si>
    <t>PROFESSOR</t>
  </si>
  <si>
    <t>ASSOCIATE</t>
  </si>
  <si>
    <t>ASSISTANT</t>
  </si>
  <si>
    <t>INSTRUCTOR</t>
  </si>
  <si>
    <t>LECTURER</t>
  </si>
  <si>
    <t>NO RANK</t>
  </si>
  <si>
    <t>Major
Benefits</t>
  </si>
  <si>
    <t>Total Expenditure</t>
  </si>
  <si>
    <t>No. Cov.</t>
  </si>
  <si>
    <t>BENEFITS AS PERCENT OF SALARY</t>
  </si>
  <si>
    <t xml:space="preserve"> BENEFITS AVERAGE</t>
  </si>
  <si>
    <t>Part a.  Faculty on 9-Month Contracts (i.e., regardless of number of installments)</t>
  </si>
  <si>
    <t>ALL RANKS</t>
  </si>
  <si>
    <t>1.  Retirement</t>
  </si>
  <si>
    <t>2.  Medical</t>
  </si>
  <si>
    <t>3.  Disability</t>
  </si>
  <si>
    <t>4.  Tuition</t>
  </si>
  <si>
    <t>5.  Dental</t>
  </si>
  <si>
    <t>6.  FICA</t>
  </si>
  <si>
    <t>7.  Unemployment</t>
  </si>
  <si>
    <t>8.  Group Life</t>
  </si>
  <si>
    <t>9.  Worker's Comp.</t>
  </si>
  <si>
    <t>10.  Other*</t>
  </si>
  <si>
    <t>11.  TOTAL</t>
  </si>
  <si>
    <t>Part c.  (Optional) 9-Month and 12-Month Contracts (i.e., with 12-month converted**)</t>
  </si>
  <si>
    <t>1. Retirement</t>
  </si>
  <si>
    <t>2. Medical**</t>
  </si>
  <si>
    <t>3. Disability**</t>
  </si>
  <si>
    <t>4. Tuition**</t>
  </si>
  <si>
    <t>5. Dental**</t>
  </si>
  <si>
    <t>6. FICA</t>
  </si>
  <si>
    <r>
      <t xml:space="preserve">7. </t>
    </r>
    <r>
      <rPr>
        <sz val="9"/>
        <rFont val="Times New Roman"/>
        <family val="1"/>
      </rPr>
      <t>Unemployment</t>
    </r>
    <r>
      <rPr>
        <sz val="10"/>
        <rFont val="Times New Roman"/>
        <family val="1"/>
      </rPr>
      <t>**</t>
    </r>
  </si>
  <si>
    <t>8. Group Life</t>
  </si>
  <si>
    <t>9. Worker's Comp.</t>
  </si>
  <si>
    <t>10. Other*</t>
  </si>
  <si>
    <t>11. TOTAL</t>
  </si>
  <si>
    <t>*Benefits in kind reported under "Other" are those with cash alternatives (e.g., moving, travel, housing, etc.)</t>
  </si>
  <si>
    <t>**Benefits that are not computed as a percentage of salary are not subject to conversion (medical, disability, tuition, dental, unemployment, other)</t>
  </si>
  <si>
    <t>Please refer to instructions for complete definitions.</t>
  </si>
  <si>
    <t>For those institutions not able to complete columns (1), (2), or (3), see the instructions and Section III (Estimate)</t>
  </si>
  <si>
    <t>Part a.  Full-time Faculty on 9-Month Contracts</t>
  </si>
  <si>
    <t>Number of Continuing Faculty</t>
  </si>
  <si>
    <t>Total Salary Outlays</t>
  </si>
  <si>
    <t>Percentage Increase</t>
  </si>
  <si>
    <t>Part b.  Full-time Faculty on 12-Month Contracts</t>
  </si>
  <si>
    <t>Part c.  (Optional) 9-Month and 12-Month Converted Combined</t>
  </si>
  <si>
    <t>(Pr.=Professor, Ao.=Associate, Ai.=Assistant, In.=Instructor, Le.=Lecturer, and NR=No Rank)</t>
  </si>
  <si>
    <t>These cells are used in the "Validity Checks" worksheet</t>
  </si>
  <si>
    <t>Salary</t>
  </si>
  <si>
    <t>9-Month</t>
  </si>
  <si>
    <t>12-Month</t>
  </si>
  <si>
    <t>Intervals</t>
  </si>
  <si>
    <t>Pr.</t>
  </si>
  <si>
    <t>Ao.</t>
  </si>
  <si>
    <t>Ai.</t>
  </si>
  <si>
    <t>In.</t>
  </si>
  <si>
    <t>Le.</t>
  </si>
  <si>
    <t>NR</t>
  </si>
  <si>
    <t>1.</t>
  </si>
  <si>
    <t>$270,000 and Over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</si>
  <si>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</si>
  <si>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</si>
  <si>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</si>
  <si>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</si>
  <si>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</si>
  <si>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</si>
  <si>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</si>
  <si>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</si>
  <si>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</si>
  <si>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</si>
  <si>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</si>
  <si>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</si>
  <si>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</si>
  <si>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</si>
  <si>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</si>
  <si>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</si>
  <si>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</si>
  <si>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</si>
  <si>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</si>
  <si>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</si>
  <si>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</si>
  <si>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</si>
  <si>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</si>
  <si>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</si>
  <si>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</si>
  <si>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</si>
  <si>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</si>
  <si>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</si>
  <si>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</si>
  <si>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</si>
  <si>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</si>
  <si>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</si>
  <si>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</si>
  <si>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</si>
  <si>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</si>
  <si>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</si>
  <si>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</si>
  <si>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</si>
  <si>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</si>
  <si>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</si>
  <si>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</si>
  <si>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</si>
  <si>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</si>
  <si>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</si>
  <si>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</si>
  <si>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</si>
  <si>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</si>
  <si>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</si>
  <si>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</si>
  <si>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</si>
  <si>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</si>
  <si>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</si>
  <si>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</si>
  <si>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</si>
  <si>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</si>
  <si>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</si>
  <si>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</si>
  <si>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</si>
  <si>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</si>
  <si>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</si>
  <si>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</si>
  <si>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</si>
  <si>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</si>
  <si>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</si>
  <si>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</si>
  <si>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</si>
  <si>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</si>
  <si>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</si>
  <si>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</si>
  <si>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</si>
  <si>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</si>
  <si>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</si>
  <si>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</si>
  <si>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</si>
  <si>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Below 30,000</t>
  </si>
  <si>
    <t>75.</t>
  </si>
  <si>
    <t>TOTAL</t>
  </si>
  <si>
    <t>Sec IV</t>
  </si>
  <si>
    <t>Sec IV / Sec I  Outlays</t>
  </si>
  <si>
    <t>Total Faculty</t>
  </si>
  <si>
    <t>Tenure Status</t>
  </si>
  <si>
    <t>Average
Men</t>
  </si>
  <si>
    <t>Average Women</t>
  </si>
  <si>
    <t>Outlays</t>
  </si>
  <si>
    <t>Benefits No.</t>
  </si>
  <si>
    <t>Cont. Faculty</t>
  </si>
  <si>
    <t>Current Yr. Outlays</t>
  </si>
  <si>
    <t>Percent Increase</t>
  </si>
  <si>
    <t>No. Faculty</t>
  </si>
  <si>
    <t>Estimated Outlays</t>
  </si>
  <si>
    <t xml:space="preserve">Difference </t>
  </si>
  <si>
    <t>Combined converted</t>
  </si>
  <si>
    <t>American Association of University Professors
Faculty Compensation Survey 2004-05</t>
  </si>
  <si>
    <t>If institutional category is missing or incorrect, please see instructions</t>
  </si>
  <si>
    <t>http://www.aaup.org/research/</t>
  </si>
  <si>
    <t>this form, please check our Web page at</t>
  </si>
  <si>
    <t xml:space="preserve">President/Chancellor </t>
  </si>
  <si>
    <t>Chief Administration Officer</t>
  </si>
  <si>
    <t>Chief Development Officer</t>
  </si>
  <si>
    <t>Chief Financial Officer</t>
  </si>
  <si>
    <t>Chief Academic Officer</t>
  </si>
  <si>
    <t>Base Salary</t>
  </si>
  <si>
    <t>Supplement</t>
  </si>
  <si>
    <t>See instructions</t>
  </si>
  <si>
    <r>
      <t xml:space="preserve">This report includes data for faculty teaching in which of the following?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See instructions</t>
    </r>
    <r>
      <rPr>
        <sz val="10"/>
        <rFont val="Times New Roman"/>
        <family val="1"/>
      </rPr>
      <t>)</t>
    </r>
  </si>
  <si>
    <t xml:space="preserve"> (Enter # of faculty or "X"</t>
  </si>
  <si>
    <t>Leave blank if none.)</t>
  </si>
  <si>
    <r>
      <t>New</t>
    </r>
    <r>
      <rPr>
        <b/>
        <sz val="10"/>
        <rFont val="Times New Roman"/>
        <family val="1"/>
      </rPr>
      <t xml:space="preserve"> (Optional) - Administrative Compensation</t>
    </r>
  </si>
  <si>
    <t>Section II -- Major Benefits for Full-Time Instructional Faculty, 2004-05</t>
  </si>
  <si>
    <t>Section III -- Salaries and Percentage Increase for Continuing Instructional Faculty, 2004-05</t>
  </si>
  <si>
    <r>
      <t xml:space="preserve">Please Note: </t>
    </r>
    <r>
      <rPr>
        <sz val="11"/>
        <rFont val="Times New Roman"/>
        <family val="1"/>
      </rPr>
      <t>Individuals reported in Column (1) should be only those who held faculty positions in both 2004-05 and</t>
    </r>
  </si>
  <si>
    <r>
      <t xml:space="preserve">2003-04. This number will almost always be smaller than that in Section I of this report. </t>
    </r>
    <r>
      <rPr>
        <b/>
        <sz val="11"/>
        <rFont val="Times New Roman"/>
        <family val="1"/>
      </rPr>
      <t>Report salaries for 2004-05</t>
    </r>
  </si>
  <si>
    <r>
      <t>at the rank the person held in 2003-04</t>
    </r>
    <r>
      <rPr>
        <sz val="11"/>
        <rFont val="Times New Roman"/>
        <family val="1"/>
      </rPr>
      <t>. If you have questions, see the instructions or contact AAUP.</t>
    </r>
  </si>
  <si>
    <t xml:space="preserve"> (2) Current Yr. (2004-05)</t>
  </si>
  <si>
    <t>(3) Previous Yr. (2003-04)</t>
  </si>
  <si>
    <t>Section IV -- Distribution of Full-Time Instructional Faculty, 2004-05</t>
  </si>
  <si>
    <r>
      <t xml:space="preserve">Note:  </t>
    </r>
    <r>
      <rPr>
        <b/>
        <sz val="10"/>
        <rFont val="Times New Roman"/>
        <family val="1"/>
      </rPr>
      <t>Expanded upper-level salary ranges.</t>
    </r>
    <r>
      <rPr>
        <sz val="10"/>
        <rFont val="Times New Roman"/>
        <family val="1"/>
      </rPr>
      <t xml:space="preserve"> Please include those reported in Section I.  Should you have 12-Month contracts already converted, show both 9-month and converted data combined under "9-Month."</t>
    </r>
  </si>
  <si>
    <t>Data Entry Validity Checks for Various Sections (See Instructions)</t>
  </si>
  <si>
    <t>Section III.
Continuing Faculty</t>
  </si>
  <si>
    <t>Section I. Salary and Tenure Status</t>
  </si>
  <si>
    <t>Sect. II</t>
  </si>
  <si>
    <t>Section I -- Number, Total Salaries, and Tenure Status of Full-Time Instructional Faculty, 2004-05</t>
  </si>
  <si>
    <t>University of Arkansas</t>
  </si>
  <si>
    <t>Kathy Van Laningham</t>
  </si>
  <si>
    <t>Vice Provost for Planning</t>
  </si>
  <si>
    <t>Fayetteville, AR 72701</t>
  </si>
  <si>
    <t>479-575-5252</t>
  </si>
  <si>
    <t>479-575-6766</t>
  </si>
  <si>
    <t>kvl@uark.edu</t>
  </si>
  <si>
    <t>I</t>
  </si>
  <si>
    <t>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</si>
</sst>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0"/>
    <numFmt numFmtId="170" formatCode="&quot;$&quot;#,##0"/>
    <numFmt numFmtId="171" formatCode="&quot;Line&quot;\ 0"/>
    <numFmt numFmtId="172" formatCode="0.0"/>
    <numFmt numFmtId="173" formatCode="00000"/>
    <numFmt numFmtId="174" formatCode="0.000"/>
    <numFmt numFmtId="175" formatCode="0.0000"/>
    <numFmt numFmtId="176" formatCode="0.00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&lt;=9999999]###\-####;\(###\)\ ###\-####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sz val="10"/>
      <color indexed="33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color indexed="10"/>
      <name val="Courier New"/>
      <family val="3"/>
    </font>
    <font>
      <b/>
      <sz val="8"/>
      <color indexed="10"/>
      <name val="Times New Roman"/>
      <family val="1"/>
    </font>
    <font>
      <sz val="8"/>
      <name val="Arial"/>
      <family val="0"/>
    </font>
    <font>
      <b/>
      <i/>
      <u val="single"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gray125">
        <fgColor indexed="43"/>
      </patternFill>
    </fill>
    <fill>
      <patternFill patternType="solid">
        <fgColor indexed="65"/>
        <bgColor indexed="64"/>
      </patternFill>
    </fill>
    <fill>
      <patternFill patternType="gray1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3" fontId="0" fillId="2" borderId="0" xfId="15" applyNumberFormat="1" applyFill="1" applyAlignment="1" applyProtection="1">
      <alignment/>
      <protection/>
    </xf>
    <xf numFmtId="165" fontId="0" fillId="2" borderId="0" xfId="15" applyNumberFormat="1" applyFill="1" applyAlignment="1" applyProtection="1">
      <alignment/>
      <protection/>
    </xf>
    <xf numFmtId="43" fontId="6" fillId="2" borderId="0" xfId="15" applyNumberFormat="1" applyFont="1" applyFill="1" applyAlignment="1" applyProtection="1">
      <alignment/>
      <protection/>
    </xf>
    <xf numFmtId="165" fontId="6" fillId="2" borderId="0" xfId="15" applyNumberFormat="1" applyFont="1" applyFill="1" applyAlignment="1" applyProtection="1">
      <alignment/>
      <protection/>
    </xf>
    <xf numFmtId="49" fontId="7" fillId="2" borderId="0" xfId="0" applyNumberFormat="1" applyFont="1" applyFill="1" applyAlignment="1" applyProtection="1">
      <alignment horizontal="center"/>
      <protection/>
    </xf>
    <xf numFmtId="43" fontId="7" fillId="2" borderId="0" xfId="15" applyNumberFormat="1" applyFont="1" applyFill="1" applyAlignment="1" applyProtection="1">
      <alignment horizontal="center"/>
      <protection/>
    </xf>
    <xf numFmtId="165" fontId="7" fillId="2" borderId="0" xfId="15" applyNumberFormat="1" applyFont="1" applyFill="1" applyAlignment="1" applyProtection="1">
      <alignment horizontal="center"/>
      <protection/>
    </xf>
    <xf numFmtId="49" fontId="7" fillId="2" borderId="0" xfId="0" applyNumberFormat="1" applyFont="1" applyFill="1" applyAlignment="1" applyProtection="1">
      <alignment horizontal="center" wrapText="1"/>
      <protection/>
    </xf>
    <xf numFmtId="49" fontId="7" fillId="2" borderId="0" xfId="0" applyNumberFormat="1" applyFont="1" applyFill="1" applyAlignment="1" applyProtection="1">
      <alignment horizontal="centerContinuous" wrapText="1"/>
      <protection/>
    </xf>
    <xf numFmtId="49" fontId="4" fillId="2" borderId="0" xfId="0" applyNumberFormat="1" applyFont="1" applyFill="1" applyAlignment="1" applyProtection="1">
      <alignment horizontal="center" wrapText="1"/>
      <protection/>
    </xf>
    <xf numFmtId="49" fontId="13" fillId="2" borderId="0" xfId="0" applyNumberFormat="1" applyFont="1" applyFill="1" applyAlignment="1" applyProtection="1">
      <alignment horizontal="centerContinuous" wrapText="1"/>
      <protection/>
    </xf>
    <xf numFmtId="49" fontId="4" fillId="2" borderId="0" xfId="0" applyNumberFormat="1" applyFont="1" applyFill="1" applyAlignment="1" applyProtection="1">
      <alignment horizontal="centerContinuous" wrapText="1"/>
      <protection/>
    </xf>
    <xf numFmtId="178" fontId="10" fillId="2" borderId="0" xfId="17" applyNumberFormat="1" applyFont="1" applyFill="1" applyAlignment="1" applyProtection="1">
      <alignment/>
      <protection/>
    </xf>
    <xf numFmtId="10" fontId="10" fillId="2" borderId="0" xfId="21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7" fontId="0" fillId="2" borderId="0" xfId="15" applyNumberFormat="1" applyFill="1" applyAlignment="1" applyProtection="1">
      <alignment/>
      <protection/>
    </xf>
    <xf numFmtId="3" fontId="8" fillId="3" borderId="0" xfId="0" applyNumberFormat="1" applyFont="1" applyFill="1" applyAlignment="1" applyProtection="1">
      <alignment/>
      <protection locked="0"/>
    </xf>
    <xf numFmtId="3" fontId="8" fillId="3" borderId="1" xfId="0" applyNumberFormat="1" applyFont="1" applyFill="1" applyBorder="1" applyAlignment="1" applyProtection="1">
      <alignment/>
      <protection locked="0"/>
    </xf>
    <xf numFmtId="3" fontId="8" fillId="3" borderId="2" xfId="0" applyNumberFormat="1" applyFont="1" applyFill="1" applyBorder="1" applyAlignment="1" applyProtection="1">
      <alignment/>
      <protection locked="0"/>
    </xf>
    <xf numFmtId="3" fontId="8" fillId="3" borderId="3" xfId="0" applyNumberFormat="1" applyFont="1" applyFill="1" applyBorder="1" applyAlignment="1" applyProtection="1">
      <alignment/>
      <protection locked="0"/>
    </xf>
    <xf numFmtId="3" fontId="8" fillId="3" borderId="4" xfId="0" applyNumberFormat="1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 locked="0"/>
    </xf>
    <xf numFmtId="0" fontId="20" fillId="4" borderId="6" xfId="0" applyFont="1" applyFill="1" applyBorder="1" applyAlignment="1">
      <alignment horizontal="centerContinuous" wrapText="1"/>
    </xf>
    <xf numFmtId="0" fontId="20" fillId="4" borderId="3" xfId="0" applyFont="1" applyFill="1" applyBorder="1" applyAlignment="1">
      <alignment horizontal="centerContinuous" wrapText="1"/>
    </xf>
    <xf numFmtId="0" fontId="20" fillId="4" borderId="7" xfId="0" applyFont="1" applyFill="1" applyBorder="1" applyAlignment="1">
      <alignment horizontal="centerContinuous" wrapText="1"/>
    </xf>
    <xf numFmtId="0" fontId="4" fillId="4" borderId="0" xfId="0" applyFont="1" applyFill="1" applyAlignment="1" applyProtection="1">
      <alignment horizontal="left"/>
      <protection/>
    </xf>
    <xf numFmtId="0" fontId="4" fillId="4" borderId="0" xfId="0" applyFont="1" applyFill="1" applyAlignment="1" applyProtection="1">
      <alignment horizontal="centerContinuous"/>
      <protection/>
    </xf>
    <xf numFmtId="0" fontId="6" fillId="4" borderId="0" xfId="0" applyFont="1" applyFill="1" applyAlignment="1" applyProtection="1">
      <alignment horizontal="centerContinuous"/>
      <protection/>
    </xf>
    <xf numFmtId="0" fontId="4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7" fillId="4" borderId="0" xfId="0" applyFont="1" applyFill="1" applyAlignment="1" applyProtection="1">
      <alignment horizontal="center"/>
      <protection/>
    </xf>
    <xf numFmtId="0" fontId="6" fillId="4" borderId="8" xfId="0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centerContinuous"/>
      <protection/>
    </xf>
    <xf numFmtId="0" fontId="6" fillId="4" borderId="9" xfId="0" applyFont="1" applyFill="1" applyBorder="1" applyAlignment="1" applyProtection="1">
      <alignment horizontal="centerContinuous"/>
      <protection/>
    </xf>
    <xf numFmtId="0" fontId="6" fillId="4" borderId="8" xfId="0" applyFont="1" applyFill="1" applyBorder="1" applyAlignment="1" applyProtection="1">
      <alignment horizontal="centerContinuous"/>
      <protection/>
    </xf>
    <xf numFmtId="49" fontId="7" fillId="4" borderId="2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center"/>
      <protection/>
    </xf>
    <xf numFmtId="49" fontId="7" fillId="4" borderId="1" xfId="0" applyNumberFormat="1" applyFont="1" applyFill="1" applyBorder="1" applyAlignment="1" applyProtection="1">
      <alignment horizontal="center"/>
      <protection/>
    </xf>
    <xf numFmtId="49" fontId="7" fillId="4" borderId="8" xfId="0" applyNumberFormat="1" applyFont="1" applyFill="1" applyBorder="1" applyAlignment="1" applyProtection="1">
      <alignment horizontal="center" wrapText="1"/>
      <protection/>
    </xf>
    <xf numFmtId="49" fontId="7" fillId="4" borderId="9" xfId="0" applyNumberFormat="1" applyFont="1" applyFill="1" applyBorder="1" applyAlignment="1" applyProtection="1">
      <alignment horizontal="center" wrapText="1"/>
      <protection/>
    </xf>
    <xf numFmtId="49" fontId="7" fillId="4" borderId="10" xfId="0" applyNumberFormat="1" applyFont="1" applyFill="1" applyBorder="1" applyAlignment="1" applyProtection="1">
      <alignment horizontal="center" wrapText="1"/>
      <protection/>
    </xf>
    <xf numFmtId="49" fontId="4" fillId="4" borderId="9" xfId="0" applyNumberFormat="1" applyFont="1" applyFill="1" applyBorder="1" applyAlignment="1" applyProtection="1">
      <alignment horizontal="centerContinuous" wrapText="1"/>
      <protection/>
    </xf>
    <xf numFmtId="49" fontId="4" fillId="4" borderId="8" xfId="0" applyNumberFormat="1" applyFont="1" applyFill="1" applyBorder="1" applyAlignment="1" applyProtection="1">
      <alignment horizontal="centerContinuous" wrapText="1"/>
      <protection/>
    </xf>
    <xf numFmtId="0" fontId="6" fillId="4" borderId="2" xfId="0" applyFont="1" applyFill="1" applyBorder="1" applyAlignment="1" applyProtection="1">
      <alignment/>
      <protection/>
    </xf>
    <xf numFmtId="0" fontId="6" fillId="4" borderId="5" xfId="0" applyFont="1" applyFill="1" applyBorder="1" applyAlignment="1" applyProtection="1">
      <alignment/>
      <protection/>
    </xf>
    <xf numFmtId="3" fontId="0" fillId="4" borderId="9" xfId="0" applyNumberFormat="1" applyFont="1" applyFill="1" applyBorder="1" applyAlignment="1" applyProtection="1">
      <alignment horizontal="centerContinuous"/>
      <protection/>
    </xf>
    <xf numFmtId="0" fontId="6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centerContinuous" vertical="top" wrapText="1"/>
      <protection/>
    </xf>
    <xf numFmtId="0" fontId="0" fillId="4" borderId="0" xfId="0" applyFill="1" applyAlignment="1" applyProtection="1">
      <alignment horizontal="centerContinuous" vertical="top" wrapText="1"/>
      <protection/>
    </xf>
    <xf numFmtId="0" fontId="0" fillId="4" borderId="0" xfId="0" applyFill="1" applyAlignment="1" applyProtection="1">
      <alignment horizontal="centerContinuous"/>
      <protection/>
    </xf>
    <xf numFmtId="43" fontId="0" fillId="4" borderId="0" xfId="15" applyNumberFormat="1" applyFill="1" applyAlignment="1" applyProtection="1">
      <alignment/>
      <protection/>
    </xf>
    <xf numFmtId="165" fontId="0" fillId="4" borderId="0" xfId="15" applyNumberForma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center" wrapText="1"/>
      <protection/>
    </xf>
    <xf numFmtId="49" fontId="4" fillId="4" borderId="0" xfId="0" applyNumberFormat="1" applyFont="1" applyFill="1" applyAlignment="1" applyProtection="1">
      <alignment horizontal="center" wrapText="1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11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Alignment="1" applyProtection="1">
      <alignment horizontal="centerContinuous" vertical="center" wrapText="1"/>
      <protection/>
    </xf>
    <xf numFmtId="0" fontId="0" fillId="3" borderId="3" xfId="0" applyFill="1" applyBorder="1" applyAlignment="1" applyProtection="1">
      <alignment horizontal="left"/>
      <protection locked="0"/>
    </xf>
    <xf numFmtId="179" fontId="0" fillId="3" borderId="3" xfId="0" applyNumberForma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centerContinuous"/>
      <protection/>
    </xf>
    <xf numFmtId="0" fontId="4" fillId="4" borderId="0" xfId="0" applyFont="1" applyFill="1" applyAlignment="1" applyProtection="1">
      <alignment vertical="center" wrapText="1"/>
      <protection/>
    </xf>
    <xf numFmtId="0" fontId="5" fillId="5" borderId="12" xfId="0" applyFont="1" applyFill="1" applyBorder="1" applyAlignment="1">
      <alignment horizontal="centerContinuous"/>
    </xf>
    <xf numFmtId="0" fontId="0" fillId="5" borderId="12" xfId="0" applyFill="1" applyBorder="1" applyAlignment="1">
      <alignment horizontal="centerContinuous"/>
    </xf>
    <xf numFmtId="0" fontId="0" fillId="5" borderId="0" xfId="0" applyFill="1" applyAlignment="1">
      <alignment/>
    </xf>
    <xf numFmtId="49" fontId="4" fillId="5" borderId="2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Continuous"/>
    </xf>
    <xf numFmtId="49" fontId="4" fillId="5" borderId="13" xfId="0" applyNumberFormat="1" applyFont="1" applyFill="1" applyBorder="1" applyAlignment="1">
      <alignment horizontal="centerContinuous"/>
    </xf>
    <xf numFmtId="49" fontId="4" fillId="5" borderId="14" xfId="0" applyNumberFormat="1" applyFont="1" applyFill="1" applyBorder="1" applyAlignment="1">
      <alignment horizontal="centerContinuous"/>
    </xf>
    <xf numFmtId="49" fontId="4" fillId="5" borderId="15" xfId="0" applyNumberFormat="1" applyFont="1" applyFill="1" applyBorder="1" applyAlignment="1">
      <alignment horizontal="centerContinuous"/>
    </xf>
    <xf numFmtId="49" fontId="4" fillId="5" borderId="16" xfId="0" applyNumberFormat="1" applyFont="1" applyFill="1" applyBorder="1" applyAlignment="1">
      <alignment horizontal="centerContinuous"/>
    </xf>
    <xf numFmtId="49" fontId="4" fillId="5" borderId="17" xfId="0" applyNumberFormat="1" applyFont="1" applyFill="1" applyBorder="1" applyAlignment="1">
      <alignment horizontal="centerContinuous"/>
    </xf>
    <xf numFmtId="0" fontId="0" fillId="5" borderId="18" xfId="0" applyFont="1" applyFill="1" applyBorder="1" applyAlignment="1">
      <alignment/>
    </xf>
    <xf numFmtId="0" fontId="0" fillId="5" borderId="0" xfId="0" applyFont="1" applyFill="1" applyAlignment="1">
      <alignment/>
    </xf>
    <xf numFmtId="49" fontId="4" fillId="5" borderId="8" xfId="0" applyNumberFormat="1" applyFont="1" applyFill="1" applyBorder="1" applyAlignment="1">
      <alignment horizontal="center" wrapText="1"/>
    </xf>
    <xf numFmtId="49" fontId="14" fillId="5" borderId="9" xfId="0" applyNumberFormat="1" applyFont="1" applyFill="1" applyBorder="1" applyAlignment="1">
      <alignment horizontal="center" wrapText="1"/>
    </xf>
    <xf numFmtId="49" fontId="14" fillId="5" borderId="10" xfId="0" applyNumberFormat="1" applyFont="1" applyFill="1" applyBorder="1" applyAlignment="1">
      <alignment horizontal="center" wrapText="1"/>
    </xf>
    <xf numFmtId="49" fontId="14" fillId="5" borderId="19" xfId="0" applyNumberFormat="1" applyFont="1" applyFill="1" applyBorder="1" applyAlignment="1">
      <alignment horizontal="center" wrapText="1"/>
    </xf>
    <xf numFmtId="0" fontId="0" fillId="5" borderId="18" xfId="0" applyFill="1" applyBorder="1" applyAlignment="1">
      <alignment/>
    </xf>
    <xf numFmtId="49" fontId="4" fillId="5" borderId="20" xfId="0" applyNumberFormat="1" applyFont="1" applyFill="1" applyBorder="1" applyAlignment="1">
      <alignment horizontal="centerContinuous" wrapText="1"/>
    </xf>
    <xf numFmtId="0" fontId="0" fillId="5" borderId="21" xfId="0" applyFill="1" applyBorder="1" applyAlignment="1">
      <alignment/>
    </xf>
    <xf numFmtId="0" fontId="6" fillId="5" borderId="2" xfId="0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4" fillId="5" borderId="20" xfId="0" applyFont="1" applyFill="1" applyBorder="1" applyAlignment="1">
      <alignment horizontal="centerContinuous"/>
    </xf>
    <xf numFmtId="0" fontId="6" fillId="5" borderId="24" xfId="0" applyFont="1" applyFill="1" applyBorder="1" applyAlignment="1">
      <alignment/>
    </xf>
    <xf numFmtId="0" fontId="12" fillId="5" borderId="0" xfId="0" applyFont="1" applyFill="1" applyAlignment="1">
      <alignment/>
    </xf>
    <xf numFmtId="3" fontId="8" fillId="6" borderId="0" xfId="0" applyNumberFormat="1" applyFont="1" applyFill="1" applyAlignment="1" applyProtection="1">
      <alignment/>
      <protection locked="0"/>
    </xf>
    <xf numFmtId="3" fontId="8" fillId="6" borderId="25" xfId="0" applyNumberFormat="1" applyFont="1" applyFill="1" applyBorder="1" applyAlignment="1" applyProtection="1">
      <alignment/>
      <protection locked="0"/>
    </xf>
    <xf numFmtId="3" fontId="8" fillId="6" borderId="1" xfId="0" applyNumberFormat="1" applyFont="1" applyFill="1" applyBorder="1" applyAlignment="1" applyProtection="1">
      <alignment/>
      <protection locked="0"/>
    </xf>
    <xf numFmtId="3" fontId="8" fillId="6" borderId="2" xfId="0" applyNumberFormat="1" applyFont="1" applyFill="1" applyBorder="1" applyAlignment="1" applyProtection="1">
      <alignment/>
      <protection locked="0"/>
    </xf>
    <xf numFmtId="3" fontId="8" fillId="6" borderId="3" xfId="0" applyNumberFormat="1" applyFont="1" applyFill="1" applyBorder="1" applyAlignment="1" applyProtection="1">
      <alignment/>
      <protection locked="0"/>
    </xf>
    <xf numFmtId="3" fontId="8" fillId="6" borderId="26" xfId="0" applyNumberFormat="1" applyFont="1" applyFill="1" applyBorder="1" applyAlignment="1" applyProtection="1">
      <alignment/>
      <protection locked="0"/>
    </xf>
    <xf numFmtId="3" fontId="8" fillId="6" borderId="4" xfId="0" applyNumberFormat="1" applyFont="1" applyFill="1" applyBorder="1" applyAlignment="1" applyProtection="1">
      <alignment/>
      <protection locked="0"/>
    </xf>
    <xf numFmtId="3" fontId="8" fillId="6" borderId="5" xfId="0" applyNumberFormat="1" applyFont="1" applyFill="1" applyBorder="1" applyAlignment="1" applyProtection="1">
      <alignment/>
      <protection locked="0"/>
    </xf>
    <xf numFmtId="3" fontId="8" fillId="6" borderId="11" xfId="0" applyNumberFormat="1" applyFont="1" applyFill="1" applyBorder="1" applyAlignment="1" applyProtection="1">
      <alignment/>
      <protection locked="0"/>
    </xf>
    <xf numFmtId="3" fontId="8" fillId="6" borderId="27" xfId="0" applyNumberFormat="1" applyFont="1" applyFill="1" applyBorder="1" applyAlignment="1" applyProtection="1">
      <alignment/>
      <protection locked="0"/>
    </xf>
    <xf numFmtId="3" fontId="8" fillId="6" borderId="13" xfId="0" applyNumberFormat="1" applyFont="1" applyFill="1" applyBorder="1" applyAlignment="1" applyProtection="1">
      <alignment/>
      <protection locked="0"/>
    </xf>
    <xf numFmtId="3" fontId="8" fillId="6" borderId="15" xfId="0" applyNumberFormat="1" applyFont="1" applyFill="1" applyBorder="1" applyAlignment="1" applyProtection="1">
      <alignment/>
      <protection locked="0"/>
    </xf>
    <xf numFmtId="3" fontId="8" fillId="6" borderId="28" xfId="0" applyNumberFormat="1" applyFont="1" applyFill="1" applyBorder="1" applyAlignment="1" applyProtection="1">
      <alignment/>
      <protection locked="0"/>
    </xf>
    <xf numFmtId="3" fontId="8" fillId="6" borderId="29" xfId="0" applyNumberFormat="1" applyFont="1" applyFill="1" applyBorder="1" applyAlignment="1" applyProtection="1">
      <alignment/>
      <protection locked="0"/>
    </xf>
    <xf numFmtId="3" fontId="8" fillId="6" borderId="30" xfId="0" applyNumberFormat="1" applyFont="1" applyFill="1" applyBorder="1" applyAlignment="1" applyProtection="1">
      <alignment/>
      <protection locked="0"/>
    </xf>
    <xf numFmtId="3" fontId="8" fillId="6" borderId="24" xfId="0" applyNumberFormat="1" applyFont="1" applyFill="1" applyBorder="1" applyAlignment="1" applyProtection="1">
      <alignment/>
      <protection locked="0"/>
    </xf>
    <xf numFmtId="3" fontId="8" fillId="6" borderId="31" xfId="0" applyNumberFormat="1" applyFont="1" applyFill="1" applyBorder="1" applyAlignment="1" applyProtection="1">
      <alignment/>
      <protection locked="0"/>
    </xf>
    <xf numFmtId="49" fontId="4" fillId="5" borderId="9" xfId="0" applyNumberFormat="1" applyFont="1" applyFill="1" applyBorder="1" applyAlignment="1">
      <alignment horizontal="centerContinuous" wrapText="1"/>
    </xf>
    <xf numFmtId="49" fontId="7" fillId="5" borderId="9" xfId="0" applyNumberFormat="1" applyFont="1" applyFill="1" applyBorder="1" applyAlignment="1">
      <alignment horizontal="centerContinuous" wrapText="1"/>
    </xf>
    <xf numFmtId="49" fontId="7" fillId="5" borderId="8" xfId="0" applyNumberFormat="1" applyFont="1" applyFill="1" applyBorder="1" applyAlignment="1">
      <alignment horizontal="centerContinuous" wrapText="1"/>
    </xf>
    <xf numFmtId="49" fontId="7" fillId="5" borderId="2" xfId="0" applyNumberFormat="1" applyFont="1" applyFill="1" applyBorder="1" applyAlignment="1">
      <alignment horizontal="center"/>
    </xf>
    <xf numFmtId="49" fontId="7" fillId="5" borderId="0" xfId="0" applyNumberFormat="1" applyFont="1" applyFill="1" applyAlignment="1">
      <alignment horizontal="center"/>
    </xf>
    <xf numFmtId="49" fontId="7" fillId="5" borderId="13" xfId="0" applyNumberFormat="1" applyFont="1" applyFill="1" applyBorder="1" applyAlignment="1">
      <alignment horizontal="centerContinuous"/>
    </xf>
    <xf numFmtId="49" fontId="7" fillId="5" borderId="8" xfId="0" applyNumberFormat="1" applyFont="1" applyFill="1" applyBorder="1" applyAlignment="1">
      <alignment horizontal="center" wrapText="1"/>
    </xf>
    <xf numFmtId="49" fontId="7" fillId="5" borderId="9" xfId="0" applyNumberFormat="1" applyFont="1" applyFill="1" applyBorder="1" applyAlignment="1">
      <alignment horizontal="center" wrapText="1"/>
    </xf>
    <xf numFmtId="49" fontId="7" fillId="5" borderId="10" xfId="0" applyNumberFormat="1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Continuous"/>
    </xf>
    <xf numFmtId="3" fontId="0" fillId="5" borderId="9" xfId="0" applyNumberFormat="1" applyFill="1" applyBorder="1" applyAlignment="1">
      <alignment horizontal="centerContinuous"/>
    </xf>
    <xf numFmtId="0" fontId="12" fillId="5" borderId="32" xfId="0" applyFont="1" applyFill="1" applyBorder="1" applyAlignment="1">
      <alignment horizontal="centerContinuous" wrapText="1"/>
    </xf>
    <xf numFmtId="0" fontId="6" fillId="5" borderId="33" xfId="0" applyFont="1" applyFill="1" applyBorder="1" applyAlignment="1">
      <alignment horizontal="centerContinuous" vertical="top" wrapText="1"/>
    </xf>
    <xf numFmtId="3" fontId="8" fillId="6" borderId="0" xfId="0" applyNumberFormat="1" applyFont="1" applyFill="1" applyAlignment="1" applyProtection="1">
      <alignment horizontal="center"/>
      <protection locked="0"/>
    </xf>
    <xf numFmtId="3" fontId="8" fillId="6" borderId="3" xfId="0" applyNumberFormat="1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>
      <alignment horizontal="centerContinuous" vertical="top" wrapText="1"/>
    </xf>
    <xf numFmtId="0" fontId="6" fillId="5" borderId="12" xfId="0" applyFont="1" applyFill="1" applyBorder="1" applyAlignment="1">
      <alignment horizontal="centerContinuous"/>
    </xf>
    <xf numFmtId="0" fontId="6" fillId="5" borderId="0" xfId="0" applyFont="1" applyFill="1" applyAlignment="1">
      <alignment/>
    </xf>
    <xf numFmtId="0" fontId="9" fillId="5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6" fillId="5" borderId="28" xfId="0" applyFont="1" applyFill="1" applyBorder="1" applyAlignment="1">
      <alignment/>
    </xf>
    <xf numFmtId="0" fontId="5" fillId="5" borderId="28" xfId="0" applyFont="1" applyFill="1" applyBorder="1" applyAlignment="1">
      <alignment horizontal="centerContinuous"/>
    </xf>
    <xf numFmtId="0" fontId="5" fillId="5" borderId="35" xfId="0" applyFont="1" applyFill="1" applyBorder="1" applyAlignment="1">
      <alignment horizontal="centerContinuous"/>
    </xf>
    <xf numFmtId="0" fontId="4" fillId="5" borderId="36" xfId="0" applyFont="1" applyFill="1" applyBorder="1" applyAlignment="1">
      <alignment horizontal="centerContinuous"/>
    </xf>
    <xf numFmtId="0" fontId="4" fillId="5" borderId="17" xfId="0" applyFont="1" applyFill="1" applyBorder="1" applyAlignment="1">
      <alignment horizontal="centerContinuous"/>
    </xf>
    <xf numFmtId="0" fontId="6" fillId="5" borderId="9" xfId="0" applyFont="1" applyFill="1" applyBorder="1" applyAlignment="1">
      <alignment/>
    </xf>
    <xf numFmtId="0" fontId="5" fillId="5" borderId="9" xfId="0" applyFont="1" applyFill="1" applyBorder="1" applyAlignment="1">
      <alignment horizontal="centerContinuous"/>
    </xf>
    <xf numFmtId="0" fontId="5" fillId="5" borderId="37" xfId="0" applyFont="1" applyFill="1" applyBorder="1" applyAlignment="1">
      <alignment horizontal="centerContinuous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horizontal="centerContinuous"/>
    </xf>
    <xf numFmtId="0" fontId="6" fillId="5" borderId="38" xfId="0" applyFont="1" applyFill="1" applyBorder="1" applyAlignment="1">
      <alignment horizontal="centerContinuous"/>
    </xf>
    <xf numFmtId="165" fontId="6" fillId="5" borderId="0" xfId="15" applyNumberFormat="1" applyFont="1" applyFill="1" applyAlignment="1">
      <alignment/>
    </xf>
    <xf numFmtId="37" fontId="6" fillId="5" borderId="11" xfId="15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horizontal="center"/>
    </xf>
    <xf numFmtId="165" fontId="6" fillId="5" borderId="38" xfId="15" applyNumberFormat="1" applyFont="1" applyFill="1" applyBorder="1" applyAlignment="1">
      <alignment/>
    </xf>
    <xf numFmtId="49" fontId="6" fillId="5" borderId="0" xfId="0" applyNumberFormat="1" applyFont="1" applyFill="1" applyAlignment="1">
      <alignment horizontal="right"/>
    </xf>
    <xf numFmtId="49" fontId="6" fillId="5" borderId="0" xfId="0" applyNumberFormat="1" applyFont="1" applyFill="1" applyAlignment="1">
      <alignment horizontal="centerContinuous"/>
    </xf>
    <xf numFmtId="165" fontId="6" fillId="5" borderId="39" xfId="15" applyNumberFormat="1" applyFont="1" applyFill="1" applyBorder="1" applyAlignment="1">
      <alignment horizontal="centerContinuous"/>
    </xf>
    <xf numFmtId="49" fontId="6" fillId="5" borderId="40" xfId="0" applyNumberFormat="1" applyFont="1" applyFill="1" applyBorder="1" applyAlignment="1">
      <alignment horizontal="right"/>
    </xf>
    <xf numFmtId="49" fontId="4" fillId="5" borderId="40" xfId="0" applyNumberFormat="1" applyFont="1" applyFill="1" applyBorder="1" applyAlignment="1">
      <alignment horizontal="centerContinuous"/>
    </xf>
    <xf numFmtId="0" fontId="4" fillId="5" borderId="41" xfId="0" applyFont="1" applyFill="1" applyBorder="1" applyAlignment="1">
      <alignment horizontal="centerContinuous"/>
    </xf>
    <xf numFmtId="0" fontId="6" fillId="5" borderId="0" xfId="0" applyFont="1" applyFill="1" applyBorder="1" applyAlignment="1">
      <alignment/>
    </xf>
    <xf numFmtId="0" fontId="6" fillId="5" borderId="20" xfId="0" applyFont="1" applyFill="1" applyBorder="1" applyAlignment="1">
      <alignment horizontal="centerContinuous" vertical="center" wrapText="1"/>
    </xf>
    <xf numFmtId="0" fontId="8" fillId="6" borderId="0" xfId="0" applyFont="1" applyFill="1" applyAlignment="1" applyProtection="1">
      <alignment/>
      <protection locked="0"/>
    </xf>
    <xf numFmtId="0" fontId="8" fillId="6" borderId="1" xfId="0" applyFont="1" applyFill="1" applyBorder="1" applyAlignment="1" applyProtection="1">
      <alignment/>
      <protection locked="0"/>
    </xf>
    <xf numFmtId="0" fontId="8" fillId="6" borderId="2" xfId="0" applyFont="1" applyFill="1" applyBorder="1" applyAlignment="1" applyProtection="1">
      <alignment/>
      <protection locked="0"/>
    </xf>
    <xf numFmtId="0" fontId="8" fillId="6" borderId="3" xfId="0" applyFont="1" applyFill="1" applyBorder="1" applyAlignment="1" applyProtection="1">
      <alignment/>
      <protection locked="0"/>
    </xf>
    <xf numFmtId="0" fontId="8" fillId="6" borderId="4" xfId="0" applyFont="1" applyFill="1" applyBorder="1" applyAlignment="1" applyProtection="1">
      <alignment/>
      <protection locked="0"/>
    </xf>
    <xf numFmtId="0" fontId="8" fillId="6" borderId="5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>
      <alignment horizontal="centerContinuous" vertical="top" wrapText="1"/>
    </xf>
    <xf numFmtId="0" fontId="22" fillId="5" borderId="42" xfId="0" applyFont="1" applyFill="1" applyBorder="1" applyAlignment="1">
      <alignment horizontal="left" vertical="top"/>
    </xf>
    <xf numFmtId="0" fontId="23" fillId="5" borderId="43" xfId="0" applyFont="1" applyFill="1" applyBorder="1" applyAlignment="1">
      <alignment horizontal="left" vertical="top"/>
    </xf>
    <xf numFmtId="0" fontId="6" fillId="4" borderId="0" xfId="0" applyFont="1" applyFill="1" applyBorder="1" applyAlignment="1" applyProtection="1">
      <alignment horizontal="centerContinuous" wrapText="1"/>
      <protection/>
    </xf>
    <xf numFmtId="0" fontId="6" fillId="4" borderId="0" xfId="0" applyFont="1" applyFill="1" applyBorder="1" applyAlignment="1" applyProtection="1">
      <alignment/>
      <protection/>
    </xf>
    <xf numFmtId="0" fontId="4" fillId="4" borderId="44" xfId="0" applyFont="1" applyFill="1" applyBorder="1" applyAlignment="1" applyProtection="1">
      <alignment horizontal="left"/>
      <protection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Continuous" wrapText="1"/>
      <protection/>
    </xf>
    <xf numFmtId="0" fontId="14" fillId="5" borderId="0" xfId="0" applyFont="1" applyFill="1" applyAlignment="1">
      <alignment/>
    </xf>
    <xf numFmtId="0" fontId="22" fillId="5" borderId="43" xfId="0" applyFont="1" applyFill="1" applyBorder="1" applyAlignment="1">
      <alignment horizontal="left" vertical="top"/>
    </xf>
    <xf numFmtId="0" fontId="0" fillId="5" borderId="47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8" xfId="0" applyFill="1" applyBorder="1" applyAlignment="1">
      <alignment/>
    </xf>
    <xf numFmtId="0" fontId="6" fillId="0" borderId="2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 vertical="top"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Continuous"/>
      <protection/>
    </xf>
    <xf numFmtId="3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8" fontId="15" fillId="0" borderId="0" xfId="17" applyNumberFormat="1" applyFont="1" applyAlignment="1" applyProtection="1">
      <alignment/>
      <protection/>
    </xf>
    <xf numFmtId="178" fontId="15" fillId="0" borderId="0" xfId="17" applyNumberFormat="1" applyFont="1" applyAlignment="1" applyProtection="1">
      <alignment horizontal="right"/>
      <protection/>
    </xf>
    <xf numFmtId="10" fontId="15" fillId="0" borderId="0" xfId="21" applyNumberFormat="1" applyFont="1" applyAlignment="1" applyProtection="1">
      <alignment horizontal="right"/>
      <protection/>
    </xf>
    <xf numFmtId="3" fontId="25" fillId="4" borderId="9" xfId="0" applyNumberFormat="1" applyFont="1" applyFill="1" applyBorder="1" applyAlignment="1" applyProtection="1">
      <alignment/>
      <protection/>
    </xf>
    <xf numFmtId="3" fontId="25" fillId="4" borderId="10" xfId="0" applyNumberFormat="1" applyFont="1" applyFill="1" applyBorder="1" applyAlignment="1" applyProtection="1">
      <alignment/>
      <protection/>
    </xf>
    <xf numFmtId="3" fontId="25" fillId="4" borderId="8" xfId="0" applyNumberFormat="1" applyFont="1" applyFill="1" applyBorder="1" applyAlignment="1" applyProtection="1">
      <alignment/>
      <protection/>
    </xf>
    <xf numFmtId="3" fontId="25" fillId="4" borderId="0" xfId="0" applyNumberFormat="1" applyFont="1" applyFill="1" applyAlignment="1" applyProtection="1">
      <alignment/>
      <protection/>
    </xf>
    <xf numFmtId="3" fontId="25" fillId="4" borderId="1" xfId="0" applyNumberFormat="1" applyFont="1" applyFill="1" applyBorder="1" applyAlignment="1" applyProtection="1">
      <alignment/>
      <protection/>
    </xf>
    <xf numFmtId="3" fontId="25" fillId="4" borderId="2" xfId="0" applyNumberFormat="1" applyFont="1" applyFill="1" applyBorder="1" applyAlignment="1" applyProtection="1">
      <alignment/>
      <protection/>
    </xf>
    <xf numFmtId="3" fontId="25" fillId="4" borderId="3" xfId="0" applyNumberFormat="1" applyFont="1" applyFill="1" applyBorder="1" applyAlignment="1" applyProtection="1">
      <alignment/>
      <protection/>
    </xf>
    <xf numFmtId="3" fontId="25" fillId="4" borderId="4" xfId="0" applyNumberFormat="1" applyFont="1" applyFill="1" applyBorder="1" applyAlignment="1" applyProtection="1">
      <alignment/>
      <protection/>
    </xf>
    <xf numFmtId="3" fontId="25" fillId="4" borderId="5" xfId="0" applyNumberFormat="1" applyFont="1" applyFill="1" applyBorder="1" applyAlignment="1" applyProtection="1">
      <alignment/>
      <protection/>
    </xf>
    <xf numFmtId="0" fontId="16" fillId="7" borderId="11" xfId="0" applyFont="1" applyFill="1" applyBorder="1" applyAlignment="1" applyProtection="1">
      <alignment horizontal="center" wrapText="1"/>
      <protection locked="0"/>
    </xf>
    <xf numFmtId="3" fontId="25" fillId="5" borderId="9" xfId="0" applyNumberFormat="1" applyFont="1" applyFill="1" applyBorder="1" applyAlignment="1">
      <alignment/>
    </xf>
    <xf numFmtId="3" fontId="25" fillId="5" borderId="49" xfId="0" applyNumberFormat="1" applyFont="1" applyFill="1" applyBorder="1" applyAlignment="1">
      <alignment/>
    </xf>
    <xf numFmtId="3" fontId="25" fillId="5" borderId="10" xfId="0" applyNumberFormat="1" applyFont="1" applyFill="1" applyBorder="1" applyAlignment="1">
      <alignment/>
    </xf>
    <xf numFmtId="3" fontId="25" fillId="6" borderId="28" xfId="0" applyNumberFormat="1" applyFont="1" applyFill="1" applyBorder="1" applyAlignment="1">
      <alignment/>
    </xf>
    <xf numFmtId="3" fontId="25" fillId="6" borderId="29" xfId="0" applyNumberFormat="1" applyFont="1" applyFill="1" applyBorder="1" applyAlignment="1">
      <alignment/>
    </xf>
    <xf numFmtId="3" fontId="25" fillId="6" borderId="30" xfId="0" applyNumberFormat="1" applyFont="1" applyFill="1" applyBorder="1" applyAlignment="1">
      <alignment/>
    </xf>
    <xf numFmtId="3" fontId="25" fillId="6" borderId="24" xfId="0" applyNumberFormat="1" applyFont="1" applyFill="1" applyBorder="1" applyAlignment="1">
      <alignment/>
    </xf>
    <xf numFmtId="3" fontId="25" fillId="6" borderId="3" xfId="0" applyNumberFormat="1" applyFont="1" applyFill="1" applyBorder="1" applyAlignment="1">
      <alignment/>
    </xf>
    <xf numFmtId="3" fontId="25" fillId="6" borderId="26" xfId="0" applyNumberFormat="1" applyFont="1" applyFill="1" applyBorder="1" applyAlignment="1">
      <alignment/>
    </xf>
    <xf numFmtId="3" fontId="25" fillId="6" borderId="4" xfId="0" applyNumberFormat="1" applyFont="1" applyFill="1" applyBorder="1" applyAlignment="1">
      <alignment/>
    </xf>
    <xf numFmtId="3" fontId="25" fillId="6" borderId="5" xfId="0" applyNumberFormat="1" applyFont="1" applyFill="1" applyBorder="1" applyAlignment="1">
      <alignment/>
    </xf>
    <xf numFmtId="3" fontId="25" fillId="6" borderId="0" xfId="0" applyNumberFormat="1" applyFont="1" applyFill="1" applyAlignment="1">
      <alignment/>
    </xf>
    <xf numFmtId="3" fontId="25" fillId="6" borderId="25" xfId="0" applyNumberFormat="1" applyFont="1" applyFill="1" applyBorder="1" applyAlignment="1">
      <alignment/>
    </xf>
    <xf numFmtId="3" fontId="25" fillId="6" borderId="1" xfId="0" applyNumberFormat="1" applyFont="1" applyFill="1" applyBorder="1" applyAlignment="1">
      <alignment/>
    </xf>
    <xf numFmtId="3" fontId="25" fillId="6" borderId="2" xfId="0" applyNumberFormat="1" applyFont="1" applyFill="1" applyBorder="1" applyAlignment="1">
      <alignment/>
    </xf>
    <xf numFmtId="3" fontId="25" fillId="6" borderId="31" xfId="0" applyNumberFormat="1" applyFont="1" applyFill="1" applyBorder="1" applyAlignment="1">
      <alignment/>
    </xf>
    <xf numFmtId="3" fontId="25" fillId="6" borderId="27" xfId="0" applyNumberFormat="1" applyFont="1" applyFill="1" applyBorder="1" applyAlignment="1">
      <alignment/>
    </xf>
    <xf numFmtId="3" fontId="25" fillId="6" borderId="15" xfId="0" applyNumberFormat="1" applyFont="1" applyFill="1" applyBorder="1" applyAlignment="1">
      <alignment/>
    </xf>
    <xf numFmtId="10" fontId="25" fillId="5" borderId="8" xfId="0" applyNumberFormat="1" applyFont="1" applyFill="1" applyBorder="1" applyAlignment="1">
      <alignment horizontal="center"/>
    </xf>
    <xf numFmtId="3" fontId="25" fillId="5" borderId="9" xfId="0" applyNumberFormat="1" applyFont="1" applyFill="1" applyBorder="1" applyAlignment="1">
      <alignment horizontal="center"/>
    </xf>
    <xf numFmtId="3" fontId="25" fillId="5" borderId="0" xfId="0" applyNumberFormat="1" applyFont="1" applyFill="1" applyAlignment="1">
      <alignment horizontal="center"/>
    </xf>
    <xf numFmtId="3" fontId="25" fillId="5" borderId="1" xfId="0" applyNumberFormat="1" applyFont="1" applyFill="1" applyBorder="1" applyAlignment="1">
      <alignment/>
    </xf>
    <xf numFmtId="10" fontId="25" fillId="5" borderId="2" xfId="0" applyNumberFormat="1" applyFont="1" applyFill="1" applyBorder="1" applyAlignment="1">
      <alignment horizontal="center"/>
    </xf>
    <xf numFmtId="3" fontId="25" fillId="5" borderId="3" xfId="0" applyNumberFormat="1" applyFont="1" applyFill="1" applyBorder="1" applyAlignment="1">
      <alignment horizontal="center"/>
    </xf>
    <xf numFmtId="3" fontId="25" fillId="5" borderId="4" xfId="0" applyNumberFormat="1" applyFont="1" applyFill="1" applyBorder="1" applyAlignment="1">
      <alignment/>
    </xf>
    <xf numFmtId="10" fontId="25" fillId="5" borderId="5" xfId="0" applyNumberFormat="1" applyFont="1" applyFill="1" applyBorder="1" applyAlignment="1">
      <alignment horizontal="center"/>
    </xf>
    <xf numFmtId="0" fontId="25" fillId="5" borderId="40" xfId="0" applyFont="1" applyFill="1" applyBorder="1" applyAlignment="1">
      <alignment/>
    </xf>
    <xf numFmtId="0" fontId="25" fillId="5" borderId="50" xfId="0" applyFont="1" applyFill="1" applyBorder="1" applyAlignment="1">
      <alignment/>
    </xf>
    <xf numFmtId="0" fontId="25" fillId="5" borderId="51" xfId="0" applyFont="1" applyFill="1" applyBorder="1" applyAlignment="1">
      <alignment/>
    </xf>
    <xf numFmtId="0" fontId="0" fillId="3" borderId="11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centerContinuous"/>
      <protection/>
    </xf>
    <xf numFmtId="0" fontId="24" fillId="4" borderId="0" xfId="0" applyFont="1" applyFill="1" applyAlignment="1" applyProtection="1">
      <alignment horizontal="left"/>
      <protection/>
    </xf>
    <xf numFmtId="0" fontId="6" fillId="4" borderId="0" xfId="0" applyFont="1" applyFill="1" applyAlignment="1" applyProtection="1">
      <alignment horizontal="left"/>
      <protection/>
    </xf>
    <xf numFmtId="0" fontId="4" fillId="3" borderId="7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vertical="center"/>
      <protection/>
    </xf>
    <xf numFmtId="1" fontId="0" fillId="3" borderId="11" xfId="0" applyNumberFormat="1" applyFill="1" applyBorder="1" applyAlignment="1" applyProtection="1">
      <alignment horizontal="left"/>
      <protection locked="0"/>
    </xf>
    <xf numFmtId="0" fontId="8" fillId="6" borderId="52" xfId="0" applyFont="1" applyFill="1" applyBorder="1" applyAlignment="1" applyProtection="1">
      <alignment/>
      <protection locked="0"/>
    </xf>
    <xf numFmtId="49" fontId="6" fillId="5" borderId="3" xfId="0" applyNumberFormat="1" applyFont="1" applyFill="1" applyBorder="1" applyAlignment="1">
      <alignment horizontal="right"/>
    </xf>
    <xf numFmtId="0" fontId="8" fillId="6" borderId="11" xfId="0" applyFont="1" applyFill="1" applyBorder="1" applyAlignment="1" applyProtection="1">
      <alignment/>
      <protection locked="0"/>
    </xf>
    <xf numFmtId="0" fontId="8" fillId="6" borderId="13" xfId="0" applyFont="1" applyFill="1" applyBorder="1" applyAlignment="1" applyProtection="1">
      <alignment/>
      <protection locked="0"/>
    </xf>
    <xf numFmtId="0" fontId="8" fillId="6" borderId="15" xfId="0" applyFont="1" applyFill="1" applyBorder="1" applyAlignment="1" applyProtection="1">
      <alignment/>
      <protection locked="0"/>
    </xf>
    <xf numFmtId="49" fontId="6" fillId="5" borderId="53" xfId="0" applyNumberFormat="1" applyFont="1" applyFill="1" applyBorder="1" applyAlignment="1">
      <alignment horizontal="right"/>
    </xf>
    <xf numFmtId="37" fontId="6" fillId="5" borderId="53" xfId="15" applyNumberFormat="1" applyFont="1" applyFill="1" applyBorder="1" applyAlignment="1">
      <alignment horizontal="right"/>
    </xf>
    <xf numFmtId="49" fontId="6" fillId="5" borderId="53" xfId="0" applyNumberFormat="1" applyFont="1" applyFill="1" applyBorder="1" applyAlignment="1">
      <alignment horizontal="center"/>
    </xf>
    <xf numFmtId="165" fontId="6" fillId="5" borderId="54" xfId="15" applyNumberFormat="1" applyFont="1" applyFill="1" applyBorder="1" applyAlignment="1">
      <alignment/>
    </xf>
    <xf numFmtId="0" fontId="8" fillId="6" borderId="53" xfId="0" applyFont="1" applyFill="1" applyBorder="1" applyAlignment="1" applyProtection="1">
      <alignment/>
      <protection locked="0"/>
    </xf>
    <xf numFmtId="0" fontId="8" fillId="6" borderId="55" xfId="0" applyFont="1" applyFill="1" applyBorder="1" applyAlignment="1" applyProtection="1">
      <alignment/>
      <protection locked="0"/>
    </xf>
    <xf numFmtId="0" fontId="8" fillId="6" borderId="56" xfId="0" applyFont="1" applyFill="1" applyBorder="1" applyAlignment="1" applyProtection="1">
      <alignment/>
      <protection locked="0"/>
    </xf>
    <xf numFmtId="3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80" fontId="6" fillId="5" borderId="0" xfId="0" applyNumberFormat="1" applyFont="1" applyFill="1" applyAlignment="1">
      <alignment/>
    </xf>
    <xf numFmtId="0" fontId="26" fillId="5" borderId="0" xfId="0" applyFont="1" applyFill="1" applyAlignment="1">
      <alignment/>
    </xf>
    <xf numFmtId="0" fontId="26" fillId="5" borderId="0" xfId="0" applyFont="1" applyFill="1" applyBorder="1" applyAlignment="1">
      <alignment/>
    </xf>
    <xf numFmtId="178" fontId="15" fillId="0" borderId="0" xfId="17" applyNumberFormat="1" applyFont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37" fontId="4" fillId="0" borderId="0" xfId="15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Continuous" vertical="center" wrapText="1"/>
      <protection/>
    </xf>
    <xf numFmtId="49" fontId="4" fillId="0" borderId="9" xfId="0" applyNumberFormat="1" applyFont="1" applyBorder="1" applyAlignment="1" applyProtection="1">
      <alignment horizontal="centerContinuous" vertical="center" wrapText="1"/>
      <protection/>
    </xf>
    <xf numFmtId="49" fontId="4" fillId="0" borderId="8" xfId="0" applyNumberFormat="1" applyFont="1" applyBorder="1" applyAlignment="1" applyProtection="1">
      <alignment horizontal="centerContinuous" vertical="center" wrapText="1"/>
      <protection/>
    </xf>
    <xf numFmtId="3" fontId="0" fillId="5" borderId="0" xfId="0" applyNumberForma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3" fontId="7" fillId="5" borderId="57" xfId="0" applyNumberFormat="1" applyFont="1" applyFill="1" applyBorder="1" applyAlignment="1">
      <alignment horizontal="right"/>
    </xf>
    <xf numFmtId="3" fontId="7" fillId="5" borderId="58" xfId="0" applyNumberFormat="1" applyFont="1" applyFill="1" applyBorder="1" applyAlignment="1">
      <alignment horizontal="right"/>
    </xf>
    <xf numFmtId="3" fontId="15" fillId="5" borderId="0" xfId="21" applyNumberFormat="1" applyFont="1" applyFill="1" applyBorder="1" applyAlignment="1">
      <alignment horizontal="right"/>
    </xf>
    <xf numFmtId="3" fontId="15" fillId="5" borderId="59" xfId="21" applyNumberFormat="1" applyFont="1" applyFill="1" applyBorder="1" applyAlignment="1">
      <alignment horizontal="right"/>
    </xf>
    <xf numFmtId="3" fontId="26" fillId="5" borderId="57" xfId="0" applyNumberFormat="1" applyFont="1" applyFill="1" applyBorder="1" applyAlignment="1">
      <alignment horizontal="right"/>
    </xf>
    <xf numFmtId="3" fontId="26" fillId="5" borderId="58" xfId="0" applyNumberFormat="1" applyFont="1" applyFill="1" applyBorder="1" applyAlignment="1">
      <alignment horizontal="right"/>
    </xf>
    <xf numFmtId="3" fontId="15" fillId="5" borderId="60" xfId="21" applyNumberFormat="1" applyFont="1" applyFill="1" applyBorder="1" applyAlignment="1">
      <alignment horizontal="right"/>
    </xf>
    <xf numFmtId="3" fontId="12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right"/>
    </xf>
    <xf numFmtId="49" fontId="7" fillId="5" borderId="57" xfId="0" applyNumberFormat="1" applyFont="1" applyFill="1" applyBorder="1" applyAlignment="1">
      <alignment horizontal="right"/>
    </xf>
    <xf numFmtId="49" fontId="7" fillId="5" borderId="58" xfId="0" applyNumberFormat="1" applyFont="1" applyFill="1" applyBorder="1" applyAlignment="1">
      <alignment horizontal="right"/>
    </xf>
    <xf numFmtId="10" fontId="15" fillId="5" borderId="0" xfId="21" applyNumberFormat="1" applyFont="1" applyFill="1" applyBorder="1" applyAlignment="1">
      <alignment horizontal="right"/>
    </xf>
    <xf numFmtId="10" fontId="15" fillId="5" borderId="59" xfId="21" applyNumberFormat="1" applyFont="1" applyFill="1" applyBorder="1" applyAlignment="1">
      <alignment horizontal="right"/>
    </xf>
    <xf numFmtId="10" fontId="15" fillId="5" borderId="61" xfId="21" applyNumberFormat="1" applyFont="1" applyFill="1" applyBorder="1" applyAlignment="1">
      <alignment horizontal="right"/>
    </xf>
    <xf numFmtId="10" fontId="15" fillId="5" borderId="60" xfId="21" applyNumberFormat="1" applyFont="1" applyFill="1" applyBorder="1" applyAlignment="1">
      <alignment horizontal="right"/>
    </xf>
    <xf numFmtId="49" fontId="26" fillId="5" borderId="57" xfId="0" applyNumberFormat="1" applyFont="1" applyFill="1" applyBorder="1" applyAlignment="1">
      <alignment horizontal="right"/>
    </xf>
    <xf numFmtId="49" fontId="26" fillId="5" borderId="58" xfId="0" applyNumberFormat="1" applyFont="1" applyFill="1" applyBorder="1" applyAlignment="1">
      <alignment horizontal="right"/>
    </xf>
    <xf numFmtId="10" fontId="26" fillId="5" borderId="57" xfId="0" applyNumberFormat="1" applyFont="1" applyFill="1" applyBorder="1" applyAlignment="1">
      <alignment horizontal="right"/>
    </xf>
    <xf numFmtId="10" fontId="26" fillId="5" borderId="58" xfId="0" applyNumberFormat="1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5" fillId="5" borderId="61" xfId="0" applyFont="1" applyFill="1" applyBorder="1" applyAlignment="1">
      <alignment horizontal="centerContinuous"/>
    </xf>
    <xf numFmtId="1" fontId="4" fillId="0" borderId="28" xfId="0" applyNumberFormat="1" applyFont="1" applyBorder="1" applyAlignment="1" applyProtection="1">
      <alignment horizontal="centerContinuous" vertical="center" wrapText="1"/>
      <protection/>
    </xf>
    <xf numFmtId="0" fontId="4" fillId="4" borderId="44" xfId="0" applyFont="1" applyFill="1" applyBorder="1" applyAlignment="1" applyProtection="1">
      <alignment horizontal="centerContinuous" vertical="center" wrapText="1"/>
      <protection/>
    </xf>
    <xf numFmtId="0" fontId="14" fillId="4" borderId="0" xfId="0" applyFont="1" applyFill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 locked="0"/>
    </xf>
    <xf numFmtId="0" fontId="6" fillId="4" borderId="0" xfId="0" applyFont="1" applyFill="1" applyAlignment="1" applyProtection="1">
      <alignment horizontal="left" inden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center"/>
      <protection/>
    </xf>
    <xf numFmtId="0" fontId="13" fillId="4" borderId="62" xfId="0" applyFont="1" applyFill="1" applyBorder="1" applyAlignment="1" applyProtection="1">
      <alignment horizontal="center" vertical="center"/>
      <protection/>
    </xf>
    <xf numFmtId="0" fontId="4" fillId="4" borderId="63" xfId="0" applyFont="1" applyFill="1" applyBorder="1" applyAlignment="1" applyProtection="1">
      <alignment horizontal="center" vertical="center"/>
      <protection/>
    </xf>
    <xf numFmtId="0" fontId="4" fillId="4" borderId="62" xfId="0" applyFont="1" applyFill="1" applyBorder="1" applyAlignment="1" applyProtection="1">
      <alignment horizontal="center" vertical="center"/>
      <protection/>
    </xf>
    <xf numFmtId="0" fontId="4" fillId="4" borderId="64" xfId="0" applyFont="1" applyFill="1" applyBorder="1" applyAlignment="1" applyProtection="1">
      <alignment horizontal="center" vertical="center"/>
      <protection/>
    </xf>
    <xf numFmtId="0" fontId="4" fillId="4" borderId="44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4" fillId="4" borderId="39" xfId="0" applyFont="1" applyFill="1" applyBorder="1" applyAlignment="1" applyProtection="1">
      <alignment horizontal="center" vertical="center"/>
      <protection/>
    </xf>
    <xf numFmtId="0" fontId="18" fillId="4" borderId="65" xfId="20" applyFont="1" applyFill="1" applyBorder="1" applyAlignment="1" applyProtection="1">
      <alignment horizontal="center" vertical="center"/>
      <protection/>
    </xf>
    <xf numFmtId="0" fontId="18" fillId="4" borderId="11" xfId="20" applyFont="1" applyFill="1" applyBorder="1" applyAlignment="1" applyProtection="1">
      <alignment horizontal="center" vertical="center"/>
      <protection/>
    </xf>
    <xf numFmtId="0" fontId="18" fillId="4" borderId="38" xfId="20" applyFont="1" applyFill="1" applyBorder="1" applyAlignment="1" applyProtection="1">
      <alignment horizontal="center" vertical="center"/>
      <protection/>
    </xf>
    <xf numFmtId="0" fontId="28" fillId="4" borderId="62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8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up.org/research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2.7109375" style="3" customWidth="1"/>
    <col min="2" max="2" width="9.140625" style="2" customWidth="1"/>
    <col min="3" max="3" width="14.28125" style="2" customWidth="1"/>
    <col min="4" max="5" width="10.7109375" style="2" customWidth="1"/>
    <col min="6" max="6" width="9.7109375" style="2" customWidth="1"/>
    <col min="7" max="7" width="9.140625" style="2" customWidth="1"/>
    <col min="8" max="8" width="14.28125" style="2" customWidth="1"/>
    <col min="9" max="10" width="10.7109375" style="2" customWidth="1"/>
    <col min="11" max="11" width="9.7109375" style="2" customWidth="1"/>
    <col min="12" max="14" width="9.140625" style="33" customWidth="1"/>
    <col min="15" max="16" width="9.140625" style="2" customWidth="1"/>
    <col min="17" max="17" width="17.421875" style="4" customWidth="1"/>
    <col min="18" max="18" width="17.421875" style="5" customWidth="1"/>
    <col min="19" max="21" width="9.140625" style="2" customWidth="1"/>
    <col min="22" max="22" width="11.8515625" style="2" customWidth="1"/>
    <col min="23" max="23" width="13.7109375" style="2" customWidth="1"/>
    <col min="24" max="24" width="10.140625" style="2" customWidth="1"/>
    <col min="25" max="16384" width="9.140625" style="2" customWidth="1"/>
  </cols>
  <sheetData>
    <row r="1" spans="1:18" ht="30" customHeight="1">
      <c r="A1" s="26" t="s">
        <v>205</v>
      </c>
      <c r="B1" s="27"/>
      <c r="C1" s="27"/>
      <c r="D1" s="27"/>
      <c r="E1" s="27"/>
      <c r="F1" s="27"/>
      <c r="G1" s="27"/>
      <c r="H1" s="27"/>
      <c r="I1" s="27"/>
      <c r="J1" s="27"/>
      <c r="K1" s="28"/>
      <c r="Q1" s="2"/>
      <c r="R1" s="2"/>
    </row>
    <row r="2" spans="1:18" ht="24" customHeight="1">
      <c r="A2" s="295" t="s">
        <v>0</v>
      </c>
      <c r="B2" s="295"/>
      <c r="C2" s="295"/>
      <c r="D2" s="295"/>
      <c r="E2" s="295"/>
      <c r="F2" s="295"/>
      <c r="G2" s="295"/>
      <c r="H2" s="167"/>
      <c r="I2" s="167"/>
      <c r="J2" s="167"/>
      <c r="K2" s="168"/>
      <c r="Q2" s="2"/>
      <c r="R2" s="2"/>
    </row>
    <row r="3" spans="1:18" ht="15" customHeight="1">
      <c r="A3" s="29" t="s">
        <v>1</v>
      </c>
      <c r="B3" s="29"/>
      <c r="C3" s="237">
        <v>106397</v>
      </c>
      <c r="D3" s="167"/>
      <c r="E3" s="167"/>
      <c r="F3" s="167"/>
      <c r="G3" s="296" t="s">
        <v>6</v>
      </c>
      <c r="H3" s="297"/>
      <c r="I3" s="297"/>
      <c r="J3" s="298"/>
      <c r="K3" s="33"/>
      <c r="Q3" s="2"/>
      <c r="R3" s="2"/>
    </row>
    <row r="4" spans="1:18" ht="15" customHeight="1">
      <c r="A4" s="29" t="s">
        <v>2</v>
      </c>
      <c r="B4" s="29"/>
      <c r="C4" s="62" t="s">
        <v>235</v>
      </c>
      <c r="D4" s="62"/>
      <c r="E4" s="62"/>
      <c r="F4" s="62"/>
      <c r="G4" s="299" t="s">
        <v>208</v>
      </c>
      <c r="H4" s="300"/>
      <c r="I4" s="300"/>
      <c r="J4" s="301"/>
      <c r="K4" s="33"/>
      <c r="Q4" s="2"/>
      <c r="R4" s="2"/>
    </row>
    <row r="5" spans="1:18" ht="15" customHeight="1">
      <c r="A5" s="29" t="s">
        <v>3</v>
      </c>
      <c r="B5" s="29"/>
      <c r="C5" s="62" t="s">
        <v>236</v>
      </c>
      <c r="D5" s="62"/>
      <c r="E5" s="62"/>
      <c r="F5" s="62"/>
      <c r="G5" s="302" t="s">
        <v>207</v>
      </c>
      <c r="H5" s="303"/>
      <c r="I5" s="303"/>
      <c r="J5" s="304"/>
      <c r="K5" s="289"/>
      <c r="Q5" s="2"/>
      <c r="R5" s="2"/>
    </row>
    <row r="6" spans="1:18" ht="15" customHeight="1">
      <c r="A6" s="29" t="s">
        <v>4</v>
      </c>
      <c r="B6" s="29"/>
      <c r="C6" s="62" t="s">
        <v>237</v>
      </c>
      <c r="D6" s="62"/>
      <c r="E6" s="62"/>
      <c r="F6" s="62"/>
      <c r="G6" s="305" t="s">
        <v>220</v>
      </c>
      <c r="H6" s="305"/>
      <c r="I6" s="305"/>
      <c r="J6" s="305"/>
      <c r="K6" s="61"/>
      <c r="Q6" s="2"/>
      <c r="R6" s="2"/>
    </row>
    <row r="7" spans="1:18" ht="15" customHeight="1">
      <c r="A7" s="29" t="s">
        <v>5</v>
      </c>
      <c r="B7" s="29"/>
      <c r="C7" s="62"/>
      <c r="D7" s="62"/>
      <c r="E7" s="62"/>
      <c r="F7" s="62"/>
      <c r="G7" s="294" t="s">
        <v>216</v>
      </c>
      <c r="H7" s="294"/>
      <c r="I7" s="290" t="s">
        <v>214</v>
      </c>
      <c r="J7" s="290" t="s">
        <v>215</v>
      </c>
      <c r="K7" s="50"/>
      <c r="Q7" s="2"/>
      <c r="R7" s="2"/>
    </row>
    <row r="8" spans="1:18" ht="15" customHeight="1">
      <c r="A8" s="30"/>
      <c r="B8" s="30"/>
      <c r="C8" s="62"/>
      <c r="D8" s="62"/>
      <c r="E8" s="62"/>
      <c r="F8" s="62"/>
      <c r="G8" s="292" t="s">
        <v>209</v>
      </c>
      <c r="H8" s="50"/>
      <c r="I8" s="291"/>
      <c r="J8" s="291"/>
      <c r="K8" s="50"/>
      <c r="Q8" s="2"/>
      <c r="R8" s="2"/>
    </row>
    <row r="9" spans="1:18" ht="15" customHeight="1">
      <c r="A9" s="29" t="s">
        <v>7</v>
      </c>
      <c r="B9" s="29"/>
      <c r="C9" s="62" t="s">
        <v>238</v>
      </c>
      <c r="D9" s="62"/>
      <c r="E9" s="62"/>
      <c r="F9" s="62"/>
      <c r="G9" s="292" t="s">
        <v>213</v>
      </c>
      <c r="H9" s="50"/>
      <c r="I9" s="291"/>
      <c r="J9" s="291"/>
      <c r="K9" s="50"/>
      <c r="Q9" s="2"/>
      <c r="R9" s="2"/>
    </row>
    <row r="10" spans="1:18" ht="15" customHeight="1">
      <c r="A10" s="29" t="s">
        <v>8</v>
      </c>
      <c r="B10" s="29"/>
      <c r="C10" s="63" t="s">
        <v>239</v>
      </c>
      <c r="D10" s="63"/>
      <c r="E10" s="63"/>
      <c r="F10" s="63"/>
      <c r="G10" s="292" t="s">
        <v>212</v>
      </c>
      <c r="H10" s="65"/>
      <c r="I10" s="291"/>
      <c r="J10" s="291"/>
      <c r="K10" s="65"/>
      <c r="Q10" s="2"/>
      <c r="R10" s="2"/>
    </row>
    <row r="11" spans="1:18" ht="15" customHeight="1">
      <c r="A11" s="29" t="s">
        <v>9</v>
      </c>
      <c r="B11" s="29"/>
      <c r="C11" s="63" t="s">
        <v>240</v>
      </c>
      <c r="D11" s="63"/>
      <c r="E11" s="63"/>
      <c r="F11" s="63"/>
      <c r="G11" s="292" t="s">
        <v>211</v>
      </c>
      <c r="H11" s="65"/>
      <c r="I11" s="291"/>
      <c r="J11" s="291"/>
      <c r="K11" s="65"/>
      <c r="Q11" s="2"/>
      <c r="R11" s="2"/>
    </row>
    <row r="12" spans="1:18" ht="15" customHeight="1">
      <c r="A12" s="29" t="s">
        <v>10</v>
      </c>
      <c r="B12" s="29"/>
      <c r="C12" s="62" t="s">
        <v>241</v>
      </c>
      <c r="D12" s="62"/>
      <c r="E12" s="62"/>
      <c r="F12" s="62"/>
      <c r="G12" s="292" t="s">
        <v>210</v>
      </c>
      <c r="H12" s="65"/>
      <c r="I12" s="291"/>
      <c r="J12" s="291"/>
      <c r="K12" s="65"/>
      <c r="Q12" s="2"/>
      <c r="R12" s="2"/>
    </row>
    <row r="13" spans="1:18" ht="15" customHeight="1">
      <c r="A13" s="31"/>
      <c r="B13" s="31"/>
      <c r="C13" s="31"/>
      <c r="D13" s="31"/>
      <c r="E13" s="31"/>
      <c r="F13" s="233" t="s">
        <v>206</v>
      </c>
      <c r="G13" s="65"/>
      <c r="H13" s="234"/>
      <c r="I13" s="234"/>
      <c r="J13" s="234"/>
      <c r="K13" s="234"/>
      <c r="Q13" s="2"/>
      <c r="R13" s="2"/>
    </row>
    <row r="14" spans="1:18" ht="15" customHeight="1">
      <c r="A14" s="236" t="s">
        <v>11</v>
      </c>
      <c r="B14" s="33"/>
      <c r="C14" s="235" t="s">
        <v>242</v>
      </c>
      <c r="D14" s="169" t="s">
        <v>12</v>
      </c>
      <c r="E14" s="232"/>
      <c r="F14" s="233" t="s">
        <v>13</v>
      </c>
      <c r="G14" s="65"/>
      <c r="H14" s="173"/>
      <c r="I14" s="173"/>
      <c r="J14" s="173"/>
      <c r="K14" s="173"/>
      <c r="Q14" s="2"/>
      <c r="R14" s="2"/>
    </row>
    <row r="15" spans="1:18" ht="18" customHeight="1">
      <c r="A15" s="32" t="s">
        <v>14</v>
      </c>
      <c r="B15" s="33"/>
      <c r="C15" s="33"/>
      <c r="D15" s="33"/>
      <c r="E15" s="33"/>
      <c r="F15" s="231"/>
      <c r="G15" s="231"/>
      <c r="H15" s="60"/>
      <c r="I15" s="60"/>
      <c r="J15" s="60"/>
      <c r="K15" s="60"/>
      <c r="Q15" s="2"/>
      <c r="R15" s="2"/>
    </row>
    <row r="16" spans="1:18" ht="18" customHeight="1">
      <c r="A16" s="29" t="s">
        <v>217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Q16" s="2"/>
      <c r="R16" s="2"/>
    </row>
    <row r="17" spans="1:18" ht="18" customHeight="1">
      <c r="A17" s="30" t="s">
        <v>218</v>
      </c>
      <c r="B17" s="30"/>
      <c r="C17" s="34" t="s">
        <v>15</v>
      </c>
      <c r="D17" s="34" t="s">
        <v>16</v>
      </c>
      <c r="E17" s="34" t="s">
        <v>17</v>
      </c>
      <c r="F17" s="34" t="s">
        <v>18</v>
      </c>
      <c r="G17" s="34" t="s">
        <v>19</v>
      </c>
      <c r="H17" s="34"/>
      <c r="I17" s="34"/>
      <c r="J17" s="34"/>
      <c r="K17" s="59"/>
      <c r="Q17" s="2"/>
      <c r="R17" s="2"/>
    </row>
    <row r="18" spans="1:18" ht="18" customHeight="1">
      <c r="A18" s="30" t="s">
        <v>219</v>
      </c>
      <c r="B18" s="30"/>
      <c r="C18" s="170" t="s">
        <v>243</v>
      </c>
      <c r="D18" s="171"/>
      <c r="E18" s="171" t="s">
        <v>243</v>
      </c>
      <c r="F18" s="171" t="s">
        <v>243</v>
      </c>
      <c r="G18" s="172" t="s">
        <v>243</v>
      </c>
      <c r="H18" s="34"/>
      <c r="I18" s="34"/>
      <c r="J18" s="34"/>
      <c r="K18" s="59"/>
      <c r="Q18" s="2"/>
      <c r="R18" s="2"/>
    </row>
    <row r="19" spans="1:18" s="33" customFormat="1" ht="3" customHeight="1" thickBot="1">
      <c r="A19" s="50"/>
      <c r="Q19" s="54"/>
      <c r="R19" s="55"/>
    </row>
    <row r="20" spans="1:11" ht="17.25" thickBot="1" thickTop="1">
      <c r="A20" s="64" t="s">
        <v>234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8" s="3" customFormat="1" ht="14.25" thickBot="1" thickTop="1">
      <c r="A21" s="35"/>
      <c r="B21" s="36" t="s">
        <v>20</v>
      </c>
      <c r="C21" s="37"/>
      <c r="D21" s="37"/>
      <c r="E21" s="37"/>
      <c r="F21" s="38"/>
      <c r="G21" s="36" t="s">
        <v>21</v>
      </c>
      <c r="H21" s="37"/>
      <c r="I21" s="37"/>
      <c r="J21" s="37"/>
      <c r="K21" s="38"/>
      <c r="L21" s="50"/>
      <c r="M21" s="50"/>
      <c r="N21" s="50"/>
      <c r="Q21" s="6"/>
      <c r="R21" s="7"/>
    </row>
    <row r="22" spans="1:18" s="8" customFormat="1" ht="10.5">
      <c r="A22" s="39"/>
      <c r="B22" s="40" t="s">
        <v>22</v>
      </c>
      <c r="C22" s="41" t="s">
        <v>23</v>
      </c>
      <c r="D22" s="41" t="s">
        <v>24</v>
      </c>
      <c r="E22" s="41" t="s">
        <v>25</v>
      </c>
      <c r="F22" s="39" t="s">
        <v>26</v>
      </c>
      <c r="G22" s="40" t="s">
        <v>27</v>
      </c>
      <c r="H22" s="41" t="s">
        <v>28</v>
      </c>
      <c r="I22" s="41" t="s">
        <v>29</v>
      </c>
      <c r="J22" s="41" t="s">
        <v>30</v>
      </c>
      <c r="K22" s="39" t="s">
        <v>31</v>
      </c>
      <c r="L22" s="40"/>
      <c r="M22" s="40"/>
      <c r="N22" s="40"/>
      <c r="Q22" s="9"/>
      <c r="R22" s="10"/>
    </row>
    <row r="23" spans="1:25" s="11" customFormat="1" ht="21.75" customHeight="1" thickBot="1">
      <c r="A23" s="42" t="s">
        <v>32</v>
      </c>
      <c r="B23" s="43" t="s">
        <v>33</v>
      </c>
      <c r="C23" s="44" t="s">
        <v>34</v>
      </c>
      <c r="D23" s="44" t="s">
        <v>35</v>
      </c>
      <c r="E23" s="44" t="s">
        <v>36</v>
      </c>
      <c r="F23" s="42" t="s">
        <v>37</v>
      </c>
      <c r="G23" s="43" t="s">
        <v>33</v>
      </c>
      <c r="H23" s="44" t="s">
        <v>34</v>
      </c>
      <c r="I23" s="44" t="s">
        <v>35</v>
      </c>
      <c r="J23" s="44" t="s">
        <v>36</v>
      </c>
      <c r="K23" s="42" t="s">
        <v>37</v>
      </c>
      <c r="L23" s="56"/>
      <c r="M23" s="56"/>
      <c r="N23" s="56"/>
      <c r="V23" s="12" t="s">
        <v>38</v>
      </c>
      <c r="W23" s="12"/>
      <c r="X23" s="12"/>
      <c r="Y23" s="12"/>
    </row>
    <row r="24" spans="1:25" s="13" customFormat="1" ht="21" customHeight="1" thickBot="1">
      <c r="A24" s="45" t="s">
        <v>39</v>
      </c>
      <c r="B24" s="45"/>
      <c r="C24" s="45"/>
      <c r="D24" s="45"/>
      <c r="E24" s="45"/>
      <c r="F24" s="46"/>
      <c r="G24" s="45"/>
      <c r="H24" s="45"/>
      <c r="I24" s="45"/>
      <c r="J24" s="45"/>
      <c r="K24" s="45"/>
      <c r="L24" s="57"/>
      <c r="M24" s="57"/>
      <c r="N24" s="57"/>
      <c r="V24" s="13" t="s">
        <v>40</v>
      </c>
      <c r="W24" s="13" t="s">
        <v>41</v>
      </c>
      <c r="X24" s="14" t="s">
        <v>42</v>
      </c>
      <c r="Y24" s="15"/>
    </row>
    <row r="25" spans="1:25" ht="13.5">
      <c r="A25" s="47" t="s">
        <v>43</v>
      </c>
      <c r="B25" s="20">
        <v>148</v>
      </c>
      <c r="C25" s="21">
        <v>12941528</v>
      </c>
      <c r="D25" s="21">
        <v>0</v>
      </c>
      <c r="E25" s="21">
        <v>3</v>
      </c>
      <c r="F25" s="22">
        <v>145</v>
      </c>
      <c r="G25" s="20">
        <v>24</v>
      </c>
      <c r="H25" s="21">
        <v>1872202</v>
      </c>
      <c r="I25" s="21">
        <v>0</v>
      </c>
      <c r="J25" s="21">
        <v>0</v>
      </c>
      <c r="K25" s="22">
        <v>24</v>
      </c>
      <c r="V25" s="16">
        <f>'Section II'!B$10</f>
        <v>1009890</v>
      </c>
      <c r="W25" s="16" t="e">
        <f>'Section IV'!#REF!</f>
        <v>#REF!</v>
      </c>
      <c r="X25" s="16" t="e">
        <f aca="true" t="shared" si="0" ref="X25:X47">W25-V25</f>
        <v>#REF!</v>
      </c>
      <c r="Y25" s="17" t="e">
        <f aca="true" t="shared" si="1" ref="Y25:Y47">X25/W25</f>
        <v>#REF!</v>
      </c>
    </row>
    <row r="26" spans="1:25" ht="13.5">
      <c r="A26" s="48" t="s">
        <v>44</v>
      </c>
      <c r="B26" s="23">
        <v>110</v>
      </c>
      <c r="C26" s="24">
        <v>7297002</v>
      </c>
      <c r="D26" s="24">
        <v>2</v>
      </c>
      <c r="E26" s="24">
        <v>8</v>
      </c>
      <c r="F26" s="25">
        <v>100</v>
      </c>
      <c r="G26" s="23">
        <v>53</v>
      </c>
      <c r="H26" s="24">
        <v>3280458</v>
      </c>
      <c r="I26" s="24">
        <v>1</v>
      </c>
      <c r="J26" s="24">
        <v>3</v>
      </c>
      <c r="K26" s="25">
        <v>49</v>
      </c>
      <c r="V26" s="16">
        <f>'Section II'!D$10</f>
        <v>820566</v>
      </c>
      <c r="W26" s="16" t="e">
        <f>'Section IV'!#REF!</f>
        <v>#REF!</v>
      </c>
      <c r="X26" s="16" t="e">
        <f t="shared" si="0"/>
        <v>#REF!</v>
      </c>
      <c r="Y26" s="17" t="e">
        <f t="shared" si="1"/>
        <v>#REF!</v>
      </c>
    </row>
    <row r="27" spans="1:25" ht="13.5">
      <c r="A27" s="48" t="s">
        <v>45</v>
      </c>
      <c r="B27" s="20">
        <v>75</v>
      </c>
      <c r="C27" s="21">
        <v>4428408</v>
      </c>
      <c r="D27" s="21">
        <v>4</v>
      </c>
      <c r="E27" s="21">
        <v>71</v>
      </c>
      <c r="F27" s="22">
        <v>0</v>
      </c>
      <c r="G27" s="20">
        <v>51</v>
      </c>
      <c r="H27" s="21">
        <v>2527837</v>
      </c>
      <c r="I27" s="21">
        <v>6</v>
      </c>
      <c r="J27" s="21">
        <v>43</v>
      </c>
      <c r="K27" s="22">
        <v>2</v>
      </c>
      <c r="V27" s="16">
        <f>'Section II'!F$10</f>
        <v>525447</v>
      </c>
      <c r="W27" s="16" t="e">
        <f>'Section IV'!#REF!</f>
        <v>#REF!</v>
      </c>
      <c r="X27" s="16" t="e">
        <f t="shared" si="0"/>
        <v>#REF!</v>
      </c>
      <c r="Y27" s="17" t="e">
        <f t="shared" si="1"/>
        <v>#REF!</v>
      </c>
    </row>
    <row r="28" spans="1:25" ht="13.5">
      <c r="A28" s="48" t="s">
        <v>46</v>
      </c>
      <c r="B28" s="23">
        <v>21</v>
      </c>
      <c r="C28" s="24">
        <v>909634</v>
      </c>
      <c r="D28" s="24">
        <v>21</v>
      </c>
      <c r="E28" s="24">
        <v>0</v>
      </c>
      <c r="F28" s="25">
        <v>0</v>
      </c>
      <c r="G28" s="23">
        <v>51</v>
      </c>
      <c r="H28" s="24">
        <v>1959197</v>
      </c>
      <c r="I28" s="24">
        <v>51</v>
      </c>
      <c r="J28" s="24">
        <v>0</v>
      </c>
      <c r="K28" s="25">
        <v>0</v>
      </c>
      <c r="V28" s="16">
        <f>'Section II'!H$10</f>
        <v>219988</v>
      </c>
      <c r="W28" s="16" t="e">
        <f>'Section IV'!#REF!</f>
        <v>#REF!</v>
      </c>
      <c r="X28" s="16" t="e">
        <f t="shared" si="0"/>
        <v>#REF!</v>
      </c>
      <c r="Y28" s="17" t="e">
        <f t="shared" si="1"/>
        <v>#REF!</v>
      </c>
    </row>
    <row r="29" spans="1:25" ht="13.5">
      <c r="A29" s="48" t="s">
        <v>47</v>
      </c>
      <c r="B29" s="20">
        <v>4</v>
      </c>
      <c r="C29" s="21">
        <v>149441</v>
      </c>
      <c r="D29" s="21">
        <v>4</v>
      </c>
      <c r="E29" s="21">
        <v>0</v>
      </c>
      <c r="F29" s="22">
        <v>0</v>
      </c>
      <c r="G29" s="20">
        <v>8</v>
      </c>
      <c r="H29" s="21">
        <v>180010</v>
      </c>
      <c r="I29" s="21">
        <v>8</v>
      </c>
      <c r="J29" s="21">
        <v>0</v>
      </c>
      <c r="K29" s="22">
        <v>0</v>
      </c>
      <c r="V29" s="16">
        <f>'Section II'!J$10</f>
        <v>26530</v>
      </c>
      <c r="W29" s="16" t="e">
        <f>'Section IV'!#REF!</f>
        <v>#REF!</v>
      </c>
      <c r="X29" s="16" t="e">
        <f t="shared" si="0"/>
        <v>#REF!</v>
      </c>
      <c r="Y29" s="17" t="e">
        <f t="shared" si="1"/>
        <v>#REF!</v>
      </c>
    </row>
    <row r="30" spans="1:25" ht="13.5">
      <c r="A30" s="48" t="s">
        <v>48</v>
      </c>
      <c r="B30" s="23">
        <v>0</v>
      </c>
      <c r="C30" s="24">
        <v>0</v>
      </c>
      <c r="D30" s="24">
        <v>0</v>
      </c>
      <c r="E30" s="24">
        <v>0</v>
      </c>
      <c r="F30" s="25">
        <v>0</v>
      </c>
      <c r="G30" s="23">
        <v>0</v>
      </c>
      <c r="H30" s="24">
        <v>0</v>
      </c>
      <c r="I30" s="24">
        <v>0</v>
      </c>
      <c r="J30" s="24">
        <v>0</v>
      </c>
      <c r="K30" s="25">
        <v>0</v>
      </c>
      <c r="V30" s="16">
        <f>'Section II'!L$10</f>
        <v>0</v>
      </c>
      <c r="W30" s="16" t="e">
        <f>'Section IV'!#REF!</f>
        <v>#REF!</v>
      </c>
      <c r="X30" s="16" t="e">
        <f t="shared" si="0"/>
        <v>#REF!</v>
      </c>
      <c r="Y30" s="17" t="e">
        <f t="shared" si="1"/>
        <v>#REF!</v>
      </c>
    </row>
    <row r="31" spans="1:25" ht="14.25" thickBot="1">
      <c r="A31" s="35" t="s">
        <v>49</v>
      </c>
      <c r="B31" s="192">
        <f aca="true" t="shared" si="2" ref="B31:K31">SUM(B25:B30)</f>
        <v>358</v>
      </c>
      <c r="C31" s="193">
        <f t="shared" si="2"/>
        <v>25726013</v>
      </c>
      <c r="D31" s="193">
        <f t="shared" si="2"/>
        <v>31</v>
      </c>
      <c r="E31" s="193">
        <f t="shared" si="2"/>
        <v>82</v>
      </c>
      <c r="F31" s="194">
        <f t="shared" si="2"/>
        <v>245</v>
      </c>
      <c r="G31" s="192">
        <f t="shared" si="2"/>
        <v>187</v>
      </c>
      <c r="H31" s="193">
        <f t="shared" si="2"/>
        <v>9819704</v>
      </c>
      <c r="I31" s="193">
        <f t="shared" si="2"/>
        <v>66</v>
      </c>
      <c r="J31" s="193">
        <f t="shared" si="2"/>
        <v>46</v>
      </c>
      <c r="K31" s="194">
        <f t="shared" si="2"/>
        <v>75</v>
      </c>
      <c r="V31" s="16">
        <f>SUM(V25:V30)</f>
        <v>2602421</v>
      </c>
      <c r="W31" s="16" t="e">
        <f>'Section IV'!#REF!</f>
        <v>#REF!</v>
      </c>
      <c r="X31" s="16" t="e">
        <f t="shared" si="0"/>
        <v>#REF!</v>
      </c>
      <c r="Y31" s="17" t="e">
        <f t="shared" si="1"/>
        <v>#REF!</v>
      </c>
    </row>
    <row r="32" spans="1:25" s="18" customFormat="1" ht="21" customHeight="1" thickBot="1">
      <c r="A32" s="36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8"/>
      <c r="M32" s="58"/>
      <c r="N32" s="58"/>
      <c r="V32" s="16"/>
      <c r="W32" s="16"/>
      <c r="X32" s="16"/>
      <c r="Y32" s="17"/>
    </row>
    <row r="33" spans="1:25" ht="13.5">
      <c r="A33" s="47" t="s">
        <v>43</v>
      </c>
      <c r="B33" s="20">
        <v>116</v>
      </c>
      <c r="C33" s="21">
        <v>11598917</v>
      </c>
      <c r="D33" s="21">
        <v>0</v>
      </c>
      <c r="E33" s="21">
        <v>0</v>
      </c>
      <c r="F33" s="22">
        <v>116</v>
      </c>
      <c r="G33" s="20">
        <v>22</v>
      </c>
      <c r="H33" s="21">
        <v>2316486</v>
      </c>
      <c r="I33" s="21">
        <v>0</v>
      </c>
      <c r="J33" s="21">
        <v>0</v>
      </c>
      <c r="K33" s="22">
        <v>22</v>
      </c>
      <c r="V33" s="16">
        <f>'Section II'!B22</f>
        <v>923764</v>
      </c>
      <c r="W33" s="16" t="e">
        <f>'Section IV'!#REF!</f>
        <v>#REF!</v>
      </c>
      <c r="X33" s="16" t="e">
        <f t="shared" si="0"/>
        <v>#REF!</v>
      </c>
      <c r="Y33" s="17" t="e">
        <f t="shared" si="1"/>
        <v>#REF!</v>
      </c>
    </row>
    <row r="34" spans="1:25" ht="13.5">
      <c r="A34" s="48" t="s">
        <v>44</v>
      </c>
      <c r="B34" s="23">
        <v>44</v>
      </c>
      <c r="C34" s="24">
        <v>3116099</v>
      </c>
      <c r="D34" s="24">
        <v>0</v>
      </c>
      <c r="E34" s="24">
        <v>0</v>
      </c>
      <c r="F34" s="25">
        <v>44</v>
      </c>
      <c r="G34" s="23">
        <v>19</v>
      </c>
      <c r="H34" s="24">
        <v>1367674</v>
      </c>
      <c r="I34" s="24">
        <v>0</v>
      </c>
      <c r="J34" s="24">
        <v>1</v>
      </c>
      <c r="K34" s="25">
        <v>18</v>
      </c>
      <c r="V34" s="16">
        <f>'Section II'!D22</f>
        <v>339969</v>
      </c>
      <c r="W34" s="16" t="e">
        <f>'Section IV'!#REF!</f>
        <v>#REF!</v>
      </c>
      <c r="X34" s="16" t="e">
        <f t="shared" si="0"/>
        <v>#REF!</v>
      </c>
      <c r="Y34" s="17" t="e">
        <f t="shared" si="1"/>
        <v>#REF!</v>
      </c>
    </row>
    <row r="35" spans="1:25" ht="13.5">
      <c r="A35" s="48" t="s">
        <v>45</v>
      </c>
      <c r="B35" s="20">
        <v>17</v>
      </c>
      <c r="C35" s="21">
        <v>1110282</v>
      </c>
      <c r="D35" s="21">
        <v>1</v>
      </c>
      <c r="E35" s="21">
        <v>16</v>
      </c>
      <c r="F35" s="22">
        <v>0</v>
      </c>
      <c r="G35" s="20">
        <v>11</v>
      </c>
      <c r="H35" s="21">
        <v>657494</v>
      </c>
      <c r="I35" s="21">
        <v>2</v>
      </c>
      <c r="J35" s="21">
        <v>9</v>
      </c>
      <c r="K35" s="22">
        <v>0</v>
      </c>
      <c r="V35" s="16">
        <f>'Section II'!F22</f>
        <v>134284</v>
      </c>
      <c r="W35" s="16" t="e">
        <f>'Section IV'!#REF!</f>
        <v>#REF!</v>
      </c>
      <c r="X35" s="16" t="e">
        <f t="shared" si="0"/>
        <v>#REF!</v>
      </c>
      <c r="Y35" s="17" t="e">
        <f t="shared" si="1"/>
        <v>#REF!</v>
      </c>
    </row>
    <row r="36" spans="1:25" ht="13.5">
      <c r="A36" s="48" t="s">
        <v>46</v>
      </c>
      <c r="B36" s="23">
        <v>11</v>
      </c>
      <c r="C36" s="24">
        <v>528359</v>
      </c>
      <c r="D36" s="24">
        <v>11</v>
      </c>
      <c r="E36" s="24">
        <v>0</v>
      </c>
      <c r="F36" s="25">
        <v>0</v>
      </c>
      <c r="G36" s="23">
        <v>12</v>
      </c>
      <c r="H36" s="24">
        <v>638759</v>
      </c>
      <c r="I36" s="24">
        <v>12</v>
      </c>
      <c r="J36" s="24">
        <v>0</v>
      </c>
      <c r="K36" s="25">
        <v>0</v>
      </c>
      <c r="V36" s="16">
        <f>'Section II'!H22</f>
        <v>84243</v>
      </c>
      <c r="W36" s="16" t="e">
        <f>'Section IV'!#REF!</f>
        <v>#REF!</v>
      </c>
      <c r="X36" s="16" t="e">
        <f t="shared" si="0"/>
        <v>#REF!</v>
      </c>
      <c r="Y36" s="17" t="e">
        <f t="shared" si="1"/>
        <v>#REF!</v>
      </c>
    </row>
    <row r="37" spans="1:25" ht="13.5">
      <c r="A37" s="48" t="s">
        <v>47</v>
      </c>
      <c r="B37" s="20">
        <v>0</v>
      </c>
      <c r="C37" s="21">
        <v>0</v>
      </c>
      <c r="D37" s="21">
        <v>0</v>
      </c>
      <c r="E37" s="21">
        <v>0</v>
      </c>
      <c r="F37" s="22">
        <v>0</v>
      </c>
      <c r="G37" s="20">
        <v>0</v>
      </c>
      <c r="H37" s="21">
        <v>0</v>
      </c>
      <c r="I37" s="21">
        <v>0</v>
      </c>
      <c r="J37" s="21">
        <v>0</v>
      </c>
      <c r="K37" s="22">
        <v>0</v>
      </c>
      <c r="V37" s="16">
        <f>'Section II'!J22</f>
        <v>0</v>
      </c>
      <c r="W37" s="16" t="e">
        <f>'Section IV'!#REF!</f>
        <v>#REF!</v>
      </c>
      <c r="X37" s="16" t="e">
        <f t="shared" si="0"/>
        <v>#REF!</v>
      </c>
      <c r="Y37" s="17" t="e">
        <f t="shared" si="1"/>
        <v>#REF!</v>
      </c>
    </row>
    <row r="38" spans="1:25" ht="13.5">
      <c r="A38" s="48" t="s">
        <v>48</v>
      </c>
      <c r="B38" s="23">
        <v>0</v>
      </c>
      <c r="C38" s="24">
        <v>0</v>
      </c>
      <c r="D38" s="24">
        <v>0</v>
      </c>
      <c r="E38" s="24">
        <v>0</v>
      </c>
      <c r="F38" s="25">
        <v>0</v>
      </c>
      <c r="G38" s="23">
        <v>0</v>
      </c>
      <c r="H38" s="24">
        <v>0</v>
      </c>
      <c r="I38" s="24">
        <v>0</v>
      </c>
      <c r="J38" s="24">
        <v>0</v>
      </c>
      <c r="K38" s="25">
        <v>0</v>
      </c>
      <c r="V38" s="16">
        <f>'Section II'!L22</f>
        <v>0</v>
      </c>
      <c r="W38" s="16" t="e">
        <f>'Section IV'!#REF!</f>
        <v>#REF!</v>
      </c>
      <c r="X38" s="16" t="e">
        <f t="shared" si="0"/>
        <v>#REF!</v>
      </c>
      <c r="Y38" s="17" t="e">
        <f t="shared" si="1"/>
        <v>#REF!</v>
      </c>
    </row>
    <row r="39" spans="1:25" ht="14.25" thickBot="1">
      <c r="A39" s="35" t="s">
        <v>49</v>
      </c>
      <c r="B39" s="192">
        <f aca="true" t="shared" si="3" ref="B39:K39">SUM(B33:B38)</f>
        <v>188</v>
      </c>
      <c r="C39" s="193">
        <f t="shared" si="3"/>
        <v>16353657</v>
      </c>
      <c r="D39" s="193">
        <f t="shared" si="3"/>
        <v>12</v>
      </c>
      <c r="E39" s="193">
        <f t="shared" si="3"/>
        <v>16</v>
      </c>
      <c r="F39" s="194">
        <f t="shared" si="3"/>
        <v>160</v>
      </c>
      <c r="G39" s="192">
        <f t="shared" si="3"/>
        <v>64</v>
      </c>
      <c r="H39" s="193">
        <f t="shared" si="3"/>
        <v>4980413</v>
      </c>
      <c r="I39" s="193">
        <f t="shared" si="3"/>
        <v>14</v>
      </c>
      <c r="J39" s="193">
        <f t="shared" si="3"/>
        <v>10</v>
      </c>
      <c r="K39" s="194">
        <f t="shared" si="3"/>
        <v>40</v>
      </c>
      <c r="V39" s="16">
        <f>SUM(V33:V38)</f>
        <v>1482260</v>
      </c>
      <c r="W39" s="16" t="e">
        <f>'Section IV'!#REF!</f>
        <v>#REF!</v>
      </c>
      <c r="X39" s="16" t="e">
        <f t="shared" si="0"/>
        <v>#REF!</v>
      </c>
      <c r="Y39" s="17" t="e">
        <f t="shared" si="1"/>
        <v>#REF!</v>
      </c>
    </row>
    <row r="40" spans="1:25" s="18" customFormat="1" ht="21" customHeight="1" thickBot="1">
      <c r="A40" s="36" t="s">
        <v>51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8"/>
      <c r="M40" s="58"/>
      <c r="N40" s="58"/>
      <c r="V40" s="16"/>
      <c r="W40" s="16"/>
      <c r="X40" s="16"/>
      <c r="Y40" s="17"/>
    </row>
    <row r="41" spans="1:25" ht="13.5">
      <c r="A41" s="47" t="s">
        <v>43</v>
      </c>
      <c r="B41" s="195">
        <f aca="true" t="shared" si="4" ref="B41:B46">B25+B33</f>
        <v>264</v>
      </c>
      <c r="C41" s="196">
        <f aca="true" t="shared" si="5" ref="C41:C46">C25+(C33*$K$49)</f>
        <v>22429442.106</v>
      </c>
      <c r="D41" s="196">
        <f aca="true" t="shared" si="6" ref="D41:E46">D25+D33</f>
        <v>0</v>
      </c>
      <c r="E41" s="196">
        <f t="shared" si="6"/>
        <v>3</v>
      </c>
      <c r="F41" s="197">
        <f aca="true" t="shared" si="7" ref="F41:F46">F25+F33</f>
        <v>261</v>
      </c>
      <c r="G41" s="195">
        <f aca="true" t="shared" si="8" ref="G41:G46">G25+G33</f>
        <v>46</v>
      </c>
      <c r="H41" s="196">
        <f aca="true" t="shared" si="9" ref="H41:H46">H25+(H33*$K$49)</f>
        <v>3767087.548</v>
      </c>
      <c r="I41" s="196">
        <f aca="true" t="shared" si="10" ref="I41:J46">I25+I33</f>
        <v>0</v>
      </c>
      <c r="J41" s="196">
        <f t="shared" si="10"/>
        <v>0</v>
      </c>
      <c r="K41" s="197">
        <f aca="true" t="shared" si="11" ref="K41:K46">K25+K33</f>
        <v>46</v>
      </c>
      <c r="V41" s="16">
        <f>'Section II'!B34</f>
        <v>1765528.952</v>
      </c>
      <c r="W41" s="16" t="e">
        <f aca="true" t="shared" si="12" ref="W41:W46">W25+(W33*$K$49)</f>
        <v>#REF!</v>
      </c>
      <c r="X41" s="16" t="e">
        <f t="shared" si="0"/>
        <v>#REF!</v>
      </c>
      <c r="Y41" s="17" t="e">
        <f t="shared" si="1"/>
        <v>#REF!</v>
      </c>
    </row>
    <row r="42" spans="1:25" ht="13.5">
      <c r="A42" s="48" t="s">
        <v>44</v>
      </c>
      <c r="B42" s="198">
        <f t="shared" si="4"/>
        <v>154</v>
      </c>
      <c r="C42" s="199">
        <f t="shared" si="5"/>
        <v>9845970.982</v>
      </c>
      <c r="D42" s="199">
        <f t="shared" si="6"/>
        <v>2</v>
      </c>
      <c r="E42" s="199">
        <f t="shared" si="6"/>
        <v>8</v>
      </c>
      <c r="F42" s="200">
        <f t="shared" si="7"/>
        <v>144</v>
      </c>
      <c r="G42" s="198">
        <f t="shared" si="8"/>
        <v>72</v>
      </c>
      <c r="H42" s="199">
        <f t="shared" si="9"/>
        <v>4399215.332</v>
      </c>
      <c r="I42" s="199">
        <f t="shared" si="10"/>
        <v>1</v>
      </c>
      <c r="J42" s="199">
        <f t="shared" si="10"/>
        <v>4</v>
      </c>
      <c r="K42" s="200">
        <f t="shared" si="11"/>
        <v>67</v>
      </c>
      <c r="V42" s="16">
        <f>'Section II'!D34</f>
        <v>1098660.642</v>
      </c>
      <c r="W42" s="16" t="e">
        <f t="shared" si="12"/>
        <v>#REF!</v>
      </c>
      <c r="X42" s="16" t="e">
        <f t="shared" si="0"/>
        <v>#REF!</v>
      </c>
      <c r="Y42" s="17" t="e">
        <f t="shared" si="1"/>
        <v>#REF!</v>
      </c>
    </row>
    <row r="43" spans="1:25" ht="13.5">
      <c r="A43" s="48" t="s">
        <v>45</v>
      </c>
      <c r="B43" s="195">
        <f t="shared" si="4"/>
        <v>92</v>
      </c>
      <c r="C43" s="196">
        <f t="shared" si="5"/>
        <v>5336618.676</v>
      </c>
      <c r="D43" s="196">
        <f t="shared" si="6"/>
        <v>5</v>
      </c>
      <c r="E43" s="196">
        <f t="shared" si="6"/>
        <v>87</v>
      </c>
      <c r="F43" s="197">
        <f t="shared" si="7"/>
        <v>0</v>
      </c>
      <c r="G43" s="195">
        <f t="shared" si="8"/>
        <v>62</v>
      </c>
      <c r="H43" s="196">
        <f t="shared" si="9"/>
        <v>3065667.092</v>
      </c>
      <c r="I43" s="196">
        <f t="shared" si="10"/>
        <v>8</v>
      </c>
      <c r="J43" s="196">
        <f t="shared" si="10"/>
        <v>52</v>
      </c>
      <c r="K43" s="197">
        <f t="shared" si="11"/>
        <v>2</v>
      </c>
      <c r="V43" s="16">
        <f>'Section II'!F34</f>
        <v>635291.312</v>
      </c>
      <c r="W43" s="16" t="e">
        <f t="shared" si="12"/>
        <v>#REF!</v>
      </c>
      <c r="X43" s="16" t="e">
        <f t="shared" si="0"/>
        <v>#REF!</v>
      </c>
      <c r="Y43" s="17" t="e">
        <f t="shared" si="1"/>
        <v>#REF!</v>
      </c>
    </row>
    <row r="44" spans="1:25" ht="13.5">
      <c r="A44" s="48" t="s">
        <v>46</v>
      </c>
      <c r="B44" s="198">
        <f t="shared" si="4"/>
        <v>32</v>
      </c>
      <c r="C44" s="199">
        <f t="shared" si="5"/>
        <v>1341831.662</v>
      </c>
      <c r="D44" s="199">
        <f t="shared" si="6"/>
        <v>32</v>
      </c>
      <c r="E44" s="199">
        <f t="shared" si="6"/>
        <v>0</v>
      </c>
      <c r="F44" s="200">
        <f t="shared" si="7"/>
        <v>0</v>
      </c>
      <c r="G44" s="198">
        <f t="shared" si="8"/>
        <v>63</v>
      </c>
      <c r="H44" s="199">
        <f t="shared" si="9"/>
        <v>2481701.8619999997</v>
      </c>
      <c r="I44" s="199">
        <f t="shared" si="10"/>
        <v>63</v>
      </c>
      <c r="J44" s="199">
        <f t="shared" si="10"/>
        <v>0</v>
      </c>
      <c r="K44" s="200">
        <f t="shared" si="11"/>
        <v>0</v>
      </c>
      <c r="V44" s="16">
        <f>'Section II'!H34</f>
        <v>288898.774</v>
      </c>
      <c r="W44" s="16" t="e">
        <f t="shared" si="12"/>
        <v>#REF!</v>
      </c>
      <c r="X44" s="16" t="e">
        <f t="shared" si="0"/>
        <v>#REF!</v>
      </c>
      <c r="Y44" s="17" t="e">
        <f t="shared" si="1"/>
        <v>#REF!</v>
      </c>
    </row>
    <row r="45" spans="1:25" ht="13.5">
      <c r="A45" s="48" t="s">
        <v>47</v>
      </c>
      <c r="B45" s="195">
        <f t="shared" si="4"/>
        <v>4</v>
      </c>
      <c r="C45" s="196">
        <f t="shared" si="5"/>
        <v>149441</v>
      </c>
      <c r="D45" s="196">
        <f t="shared" si="6"/>
        <v>4</v>
      </c>
      <c r="E45" s="196">
        <f t="shared" si="6"/>
        <v>0</v>
      </c>
      <c r="F45" s="197">
        <f t="shared" si="7"/>
        <v>0</v>
      </c>
      <c r="G45" s="195">
        <f t="shared" si="8"/>
        <v>8</v>
      </c>
      <c r="H45" s="196">
        <f t="shared" si="9"/>
        <v>180010</v>
      </c>
      <c r="I45" s="196">
        <f t="shared" si="10"/>
        <v>8</v>
      </c>
      <c r="J45" s="196">
        <f t="shared" si="10"/>
        <v>0</v>
      </c>
      <c r="K45" s="197">
        <f t="shared" si="11"/>
        <v>0</v>
      </c>
      <c r="V45" s="16">
        <f>'Section II'!J34</f>
        <v>26530</v>
      </c>
      <c r="W45" s="16" t="e">
        <f t="shared" si="12"/>
        <v>#REF!</v>
      </c>
      <c r="X45" s="16" t="e">
        <f t="shared" si="0"/>
        <v>#REF!</v>
      </c>
      <c r="Y45" s="17" t="e">
        <f t="shared" si="1"/>
        <v>#REF!</v>
      </c>
    </row>
    <row r="46" spans="1:25" ht="13.5">
      <c r="A46" s="48" t="s">
        <v>48</v>
      </c>
      <c r="B46" s="198">
        <f t="shared" si="4"/>
        <v>0</v>
      </c>
      <c r="C46" s="199">
        <f t="shared" si="5"/>
        <v>0</v>
      </c>
      <c r="D46" s="199">
        <f t="shared" si="6"/>
        <v>0</v>
      </c>
      <c r="E46" s="199">
        <f t="shared" si="6"/>
        <v>0</v>
      </c>
      <c r="F46" s="200">
        <f t="shared" si="7"/>
        <v>0</v>
      </c>
      <c r="G46" s="198">
        <f t="shared" si="8"/>
        <v>0</v>
      </c>
      <c r="H46" s="199">
        <f t="shared" si="9"/>
        <v>0</v>
      </c>
      <c r="I46" s="199">
        <f t="shared" si="10"/>
        <v>0</v>
      </c>
      <c r="J46" s="199">
        <f t="shared" si="10"/>
        <v>0</v>
      </c>
      <c r="K46" s="200">
        <f t="shared" si="11"/>
        <v>0</v>
      </c>
      <c r="V46" s="16">
        <f>'Section II'!L34</f>
        <v>0</v>
      </c>
      <c r="W46" s="16" t="e">
        <f t="shared" si="12"/>
        <v>#REF!</v>
      </c>
      <c r="X46" s="16" t="e">
        <f t="shared" si="0"/>
        <v>#REF!</v>
      </c>
      <c r="Y46" s="17" t="e">
        <f t="shared" si="1"/>
        <v>#REF!</v>
      </c>
    </row>
    <row r="47" spans="1:25" ht="14.25" thickBot="1">
      <c r="A47" s="35" t="s">
        <v>49</v>
      </c>
      <c r="B47" s="192">
        <f aca="true" t="shared" si="13" ref="B47:K47">SUM(B41:B46)</f>
        <v>546</v>
      </c>
      <c r="C47" s="193">
        <f t="shared" si="13"/>
        <v>39103304.426</v>
      </c>
      <c r="D47" s="193">
        <f t="shared" si="13"/>
        <v>43</v>
      </c>
      <c r="E47" s="193">
        <f t="shared" si="13"/>
        <v>98</v>
      </c>
      <c r="F47" s="194">
        <f t="shared" si="13"/>
        <v>405</v>
      </c>
      <c r="G47" s="192">
        <f t="shared" si="13"/>
        <v>251</v>
      </c>
      <c r="H47" s="193">
        <f t="shared" si="13"/>
        <v>13893681.834</v>
      </c>
      <c r="I47" s="193">
        <f t="shared" si="13"/>
        <v>80</v>
      </c>
      <c r="J47" s="193">
        <f t="shared" si="13"/>
        <v>56</v>
      </c>
      <c r="K47" s="194">
        <f t="shared" si="13"/>
        <v>115</v>
      </c>
      <c r="V47" s="16">
        <f>SUM(V41:V46)</f>
        <v>3814909.6799999997</v>
      </c>
      <c r="W47" s="16" t="e">
        <f>SUM(W41:W46)</f>
        <v>#REF!</v>
      </c>
      <c r="X47" s="16" t="e">
        <f t="shared" si="0"/>
        <v>#REF!</v>
      </c>
      <c r="Y47" s="17" t="e">
        <f t="shared" si="1"/>
        <v>#REF!</v>
      </c>
    </row>
    <row r="48" spans="1:17" ht="12.75">
      <c r="A48" s="50"/>
      <c r="B48" s="33"/>
      <c r="C48" s="33"/>
      <c r="D48" s="33"/>
      <c r="E48" s="33"/>
      <c r="F48" s="33"/>
      <c r="G48" s="33"/>
      <c r="H48" s="33"/>
      <c r="I48" s="33"/>
      <c r="J48" s="33"/>
      <c r="K48" s="33"/>
      <c r="Q48" s="19"/>
    </row>
    <row r="49" spans="1:11" ht="24" customHeight="1">
      <c r="A49" s="51" t="s">
        <v>52</v>
      </c>
      <c r="B49" s="52"/>
      <c r="C49" s="52"/>
      <c r="D49" s="52"/>
      <c r="E49" s="52"/>
      <c r="F49" s="52"/>
      <c r="G49" s="52"/>
      <c r="H49" s="52"/>
      <c r="I49" s="52"/>
      <c r="J49" s="53"/>
      <c r="K49" s="201">
        <v>0.818</v>
      </c>
    </row>
    <row r="50" spans="1:11" ht="12.75">
      <c r="A50" s="50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>
      <c r="A51" s="50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50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50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50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50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50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50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>
      <c r="A58" s="50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2.75">
      <c r="A59" s="50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2.75">
      <c r="A60" s="50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>
      <c r="A61" s="50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50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50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50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50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50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50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50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50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50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50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50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50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50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50"/>
      <c r="B75" s="33"/>
      <c r="C75" s="33"/>
      <c r="D75" s="33"/>
      <c r="E75" s="33"/>
      <c r="F75" s="33"/>
      <c r="G75" s="33"/>
      <c r="H75" s="33"/>
      <c r="I75" s="33"/>
      <c r="J75" s="33"/>
      <c r="K75" s="33"/>
    </row>
  </sheetData>
  <sheetProtection sheet="1" objects="1" scenarios="1"/>
  <mergeCells count="6">
    <mergeCell ref="G7:H7"/>
    <mergeCell ref="A2:G2"/>
    <mergeCell ref="G3:J3"/>
    <mergeCell ref="G4:J4"/>
    <mergeCell ref="G5:J5"/>
    <mergeCell ref="G6:J6"/>
  </mergeCells>
  <hyperlinks>
    <hyperlink ref="G5" r:id="rId1" display="http://www.aaup.org/research/"/>
  </hyperlinks>
  <printOptions horizontalCentered="1" verticalCentered="1"/>
  <pageMargins left="0.5" right="0.5" top="0.5" bottom="0.5" header="0.5" footer="0.5"/>
  <pageSetup fitToHeight="1" fitToWidth="1" horizontalDpi="300" verticalDpi="300" orientation="portrait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B19">
      <selection activeCell="K35" sqref="K35"/>
    </sheetView>
  </sheetViews>
  <sheetFormatPr defaultColWidth="9.140625" defaultRowHeight="12.75"/>
  <cols>
    <col min="1" max="1" width="15.28125" style="68" customWidth="1"/>
    <col min="2" max="2" width="12.140625" style="68" customWidth="1"/>
    <col min="3" max="3" width="6.421875" style="68" customWidth="1"/>
    <col min="4" max="4" width="12.140625" style="68" customWidth="1"/>
    <col min="5" max="5" width="6.421875" style="68" customWidth="1"/>
    <col min="6" max="6" width="12.140625" style="68" customWidth="1"/>
    <col min="7" max="7" width="6.421875" style="68" customWidth="1"/>
    <col min="8" max="8" width="12.140625" style="68" customWidth="1"/>
    <col min="9" max="9" width="6.421875" style="68" customWidth="1"/>
    <col min="10" max="10" width="12.140625" style="68" customWidth="1"/>
    <col min="11" max="11" width="6.421875" style="68" customWidth="1"/>
    <col min="12" max="12" width="12.140625" style="68" customWidth="1"/>
    <col min="13" max="13" width="6.421875" style="68" customWidth="1"/>
    <col min="14" max="14" width="3.28125" style="68" customWidth="1"/>
    <col min="15" max="15" width="15.28125" style="68" customWidth="1"/>
    <col min="16" max="16" width="10.8515625" style="274" customWidth="1"/>
    <col min="17" max="17" width="10.28125" style="274" customWidth="1"/>
    <col min="18" max="18" width="9.7109375" style="274" customWidth="1"/>
    <col min="19" max="20" width="11.57421875" style="274" customWidth="1"/>
    <col min="21" max="21" width="8.57421875" style="274" customWidth="1"/>
    <col min="22" max="22" width="10.7109375" style="274" customWidth="1"/>
    <col min="23" max="23" width="2.57421875" style="68" customWidth="1"/>
    <col min="24" max="24" width="15.28125" style="68" customWidth="1"/>
    <col min="25" max="25" width="10.8515625" style="264" customWidth="1"/>
    <col min="26" max="26" width="10.28125" style="264" customWidth="1"/>
    <col min="27" max="27" width="9.7109375" style="264" customWidth="1"/>
    <col min="28" max="29" width="11.57421875" style="264" customWidth="1"/>
    <col min="30" max="30" width="8.57421875" style="264" customWidth="1"/>
    <col min="31" max="31" width="10.7109375" style="264" customWidth="1"/>
    <col min="32" max="16384" width="9.140625" style="68" customWidth="1"/>
  </cols>
  <sheetData>
    <row r="1" spans="1:13" ht="17.25" thickBot="1" thickTop="1">
      <c r="A1" s="66" t="s">
        <v>221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</row>
    <row r="2" spans="1:31" s="77" customFormat="1" ht="13.5" thickTop="1">
      <c r="A2" s="69"/>
      <c r="B2" s="70" t="s">
        <v>53</v>
      </c>
      <c r="C2" s="71"/>
      <c r="D2" s="72" t="s">
        <v>54</v>
      </c>
      <c r="E2" s="73"/>
      <c r="F2" s="74" t="s">
        <v>55</v>
      </c>
      <c r="G2" s="71"/>
      <c r="H2" s="72" t="s">
        <v>56</v>
      </c>
      <c r="I2" s="73"/>
      <c r="J2" s="74" t="s">
        <v>57</v>
      </c>
      <c r="K2" s="71"/>
      <c r="L2" s="72" t="s">
        <v>58</v>
      </c>
      <c r="M2" s="75"/>
      <c r="N2" s="76"/>
      <c r="P2" s="275"/>
      <c r="Q2" s="275"/>
      <c r="R2" s="275"/>
      <c r="S2" s="275"/>
      <c r="T2" s="275"/>
      <c r="U2" s="275"/>
      <c r="V2" s="275"/>
      <c r="Y2" s="265"/>
      <c r="Z2" s="265"/>
      <c r="AA2" s="265"/>
      <c r="AB2" s="265"/>
      <c r="AC2" s="265"/>
      <c r="AD2" s="265"/>
      <c r="AE2" s="265"/>
    </row>
    <row r="3" spans="1:31" ht="26.25" thickBot="1">
      <c r="A3" s="78" t="s">
        <v>59</v>
      </c>
      <c r="B3" s="79" t="s">
        <v>60</v>
      </c>
      <c r="C3" s="80" t="s">
        <v>61</v>
      </c>
      <c r="D3" s="81" t="s">
        <v>60</v>
      </c>
      <c r="E3" s="80" t="s">
        <v>61</v>
      </c>
      <c r="F3" s="81" t="s">
        <v>60</v>
      </c>
      <c r="G3" s="80" t="s">
        <v>61</v>
      </c>
      <c r="H3" s="81" t="s">
        <v>60</v>
      </c>
      <c r="I3" s="80" t="s">
        <v>61</v>
      </c>
      <c r="J3" s="81" t="s">
        <v>60</v>
      </c>
      <c r="K3" s="80" t="s">
        <v>61</v>
      </c>
      <c r="L3" s="81" t="s">
        <v>60</v>
      </c>
      <c r="M3" s="80" t="s">
        <v>61</v>
      </c>
      <c r="N3" s="82"/>
      <c r="O3" s="287" t="s">
        <v>62</v>
      </c>
      <c r="P3" s="287"/>
      <c r="Q3" s="287"/>
      <c r="R3" s="287"/>
      <c r="S3" s="287"/>
      <c r="T3" s="287"/>
      <c r="U3" s="287"/>
      <c r="V3" s="287"/>
      <c r="X3" s="287" t="s">
        <v>63</v>
      </c>
      <c r="Y3" s="287"/>
      <c r="Z3" s="287"/>
      <c r="AA3" s="287"/>
      <c r="AB3" s="287"/>
      <c r="AC3" s="287"/>
      <c r="AD3" s="287"/>
      <c r="AE3" s="287"/>
    </row>
    <row r="4" spans="1:31" ht="18.75" customHeight="1" thickBot="1" thickTop="1">
      <c r="A4" s="83" t="s">
        <v>64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O4" s="84"/>
      <c r="P4" s="276" t="s">
        <v>53</v>
      </c>
      <c r="Q4" s="276" t="s">
        <v>54</v>
      </c>
      <c r="R4" s="276" t="s">
        <v>55</v>
      </c>
      <c r="S4" s="276" t="s">
        <v>56</v>
      </c>
      <c r="T4" s="276" t="s">
        <v>57</v>
      </c>
      <c r="U4" s="276" t="s">
        <v>58</v>
      </c>
      <c r="V4" s="277" t="s">
        <v>65</v>
      </c>
      <c r="X4" s="84"/>
      <c r="Y4" s="266" t="s">
        <v>53</v>
      </c>
      <c r="Z4" s="266" t="s">
        <v>54</v>
      </c>
      <c r="AA4" s="266" t="s">
        <v>55</v>
      </c>
      <c r="AB4" s="266" t="s">
        <v>56</v>
      </c>
      <c r="AC4" s="266" t="s">
        <v>57</v>
      </c>
      <c r="AD4" s="266" t="s">
        <v>58</v>
      </c>
      <c r="AE4" s="267" t="s">
        <v>65</v>
      </c>
    </row>
    <row r="5" spans="1:31" ht="13.5">
      <c r="A5" s="85" t="s">
        <v>66</v>
      </c>
      <c r="B5" s="95">
        <v>1444737</v>
      </c>
      <c r="C5" s="96">
        <v>172</v>
      </c>
      <c r="D5" s="97">
        <v>957806</v>
      </c>
      <c r="E5" s="98">
        <v>163</v>
      </c>
      <c r="F5" s="95">
        <v>605923</v>
      </c>
      <c r="G5" s="96">
        <v>126</v>
      </c>
      <c r="H5" s="97">
        <v>236591</v>
      </c>
      <c r="I5" s="98">
        <v>69</v>
      </c>
      <c r="J5" s="95">
        <v>25975</v>
      </c>
      <c r="K5" s="96">
        <v>12</v>
      </c>
      <c r="L5" s="97">
        <v>0</v>
      </c>
      <c r="M5" s="98">
        <v>0</v>
      </c>
      <c r="O5" s="86" t="s">
        <v>66</v>
      </c>
      <c r="P5" s="278">
        <f>B5/('Section I'!$C$25+'Section I'!$H$25)</f>
        <v>0.09752688890644018</v>
      </c>
      <c r="Q5" s="278">
        <f>D5/('Section I'!$C$26+'Section I'!$H$26)</f>
        <v>0.09055160690751844</v>
      </c>
      <c r="R5" s="278">
        <f>F5/('Section I'!$C$27+'Section I'!$H$27)</f>
        <v>0.08710489639165958</v>
      </c>
      <c r="S5" s="278">
        <f>H5/('Section I'!$C$28+'Section I'!$H$28)</f>
        <v>0.08246947972885123</v>
      </c>
      <c r="T5" s="278">
        <f>J5/('Section I'!$C$29+'Section I'!$H$29)</f>
        <v>0.07884328777268851</v>
      </c>
      <c r="U5" s="278" t="e">
        <f>L5/('Section I'!$C$30+'Section I'!$H$30)</f>
        <v>#DIV/0!</v>
      </c>
      <c r="V5" s="279">
        <f>(B5+D5+F5+H5+J5+L5)/('Section I'!$C$31+'Section I'!$H$31)</f>
        <v>0.09202323869286418</v>
      </c>
      <c r="X5" s="86" t="s">
        <v>66</v>
      </c>
      <c r="Y5" s="268">
        <f>IF(B5=0,IF(C5=0,"","CHECK"),IF(C5=0,"CHECK",B5/C5))</f>
        <v>8399.633720930233</v>
      </c>
      <c r="Z5" s="268">
        <f>IF(D5=0,IF(E5=0,"","CHECK"),IF(E5=0,"CHECK",D5/E5))</f>
        <v>5876.110429447853</v>
      </c>
      <c r="AA5" s="268">
        <f>IF(F5=0,IF(G5=0,"","CHECK"),IF(G5=0,"CHECK",F5/G5))</f>
        <v>4808.912698412699</v>
      </c>
      <c r="AB5" s="268">
        <f>IF(H5=0,IF(I5=0,"","CHECK"),IF(I5=0,"CHECK",H5/I5))</f>
        <v>3428.855072463768</v>
      </c>
      <c r="AC5" s="268">
        <f>IF(J5=0,IF(K5=0,"","CHECK"),IF(K5=0,"CHECK",J5/K5))</f>
        <v>2164.5833333333335</v>
      </c>
      <c r="AD5" s="268">
        <f>IF(L5=0,IF(M5=0,"","CHECK"),IF(M5=0,"CHECK",L5/M5))</f>
      </c>
      <c r="AE5" s="269">
        <f>IF((B5+D5+F5+H5+J5+L5)=0,IF((C5+E5+G5+I5+K5+M5)=0,"","CHECK"),IF((C5+E5+G5+I5+K5+M5)=0,"CHECK",(B5+D5+F5+H5+J5+L5)/(C5+E5+G5+I5+K5+M5)))</f>
        <v>6035.114391143911</v>
      </c>
    </row>
    <row r="6" spans="1:31" ht="13.5">
      <c r="A6" s="87" t="s">
        <v>67</v>
      </c>
      <c r="B6" s="99">
        <v>745356</v>
      </c>
      <c r="C6" s="100">
        <v>166</v>
      </c>
      <c r="D6" s="101">
        <v>695433</v>
      </c>
      <c r="E6" s="102">
        <v>160</v>
      </c>
      <c r="F6" s="99">
        <v>521159</v>
      </c>
      <c r="G6" s="100">
        <v>124</v>
      </c>
      <c r="H6" s="101">
        <v>160964</v>
      </c>
      <c r="I6" s="102">
        <v>51</v>
      </c>
      <c r="J6" s="99">
        <v>22250</v>
      </c>
      <c r="K6" s="100">
        <v>6</v>
      </c>
      <c r="L6" s="101">
        <v>0</v>
      </c>
      <c r="M6" s="102">
        <v>0</v>
      </c>
      <c r="O6" s="86" t="s">
        <v>67</v>
      </c>
      <c r="P6" s="278">
        <f>B6/('Section I'!$C$25+'Section I'!$H$25)</f>
        <v>0.05031521433156943</v>
      </c>
      <c r="Q6" s="278">
        <f>D6/('Section I'!$C$26+'Section I'!$H$26)</f>
        <v>0.06574669154976714</v>
      </c>
      <c r="R6" s="278">
        <f>F6/('Section I'!$C$27+'Section I'!$H$27)</f>
        <v>0.07491958664480622</v>
      </c>
      <c r="S6" s="278">
        <f>H6/('Section I'!$C$28+'Section I'!$H$28)</f>
        <v>0.05610787111544737</v>
      </c>
      <c r="T6" s="278">
        <f>J6/('Section I'!$C$29+'Section I'!$H$29)</f>
        <v>0.06753659876582557</v>
      </c>
      <c r="U6" s="278" t="e">
        <f>L6/('Section I'!$C$30+'Section I'!$H$30)</f>
        <v>#DIV/0!</v>
      </c>
      <c r="V6" s="279">
        <f>(B6+D6+F6+H6+J6+L6)/('Section I'!$C$31+'Section I'!$H$31)</f>
        <v>0.06034938048935685</v>
      </c>
      <c r="X6" s="86" t="s">
        <v>67</v>
      </c>
      <c r="Y6" s="268">
        <f aca="true" t="shared" si="0" ref="Y6:Y39">IF(B6=0,IF(C6=0,"","CHECK"),IF(C6=0,"CHECK",B6/C6))</f>
        <v>4490.096385542169</v>
      </c>
      <c r="Z6" s="268">
        <f aca="true" t="shared" si="1" ref="Z6:Z39">IF(D6=0,IF(E6=0,"","CHECK"),IF(E6=0,"CHECK",D6/E6))</f>
        <v>4346.45625</v>
      </c>
      <c r="AA6" s="268">
        <f aca="true" t="shared" si="2" ref="AA6:AA39">IF(F6=0,IF(G6=0,"","CHECK"),IF(G6=0,"CHECK",F6/G6))</f>
        <v>4202.895161290323</v>
      </c>
      <c r="AB6" s="268">
        <f aca="true" t="shared" si="3" ref="AB6:AB39">IF(H6=0,IF(I6=0,"","CHECK"),IF(I6=0,"CHECK",H6/I6))</f>
        <v>3156.156862745098</v>
      </c>
      <c r="AC6" s="268">
        <f aca="true" t="shared" si="4" ref="AC6:AC39">IF(J6=0,IF(K6=0,"","CHECK"),IF(K6=0,"CHECK",J6/K6))</f>
        <v>3708.3333333333335</v>
      </c>
      <c r="AD6" s="268">
        <f aca="true" t="shared" si="5" ref="AD6:AD39">IF(L6=0,IF(M6=0,"","CHECK"),IF(M6=0,"CHECK",L6/M6))</f>
      </c>
      <c r="AE6" s="269">
        <f aca="true" t="shared" si="6" ref="AE6:AE39">IF((B6+D6+F6+H6+J6+L6)=0,IF((C6+E6+G6+I6+K6+M6)=0,"","CHECK"),IF((C6+E6+G6+I6+K6+M6)=0,"CHECK",(B6+D6+F6+H6+J6+L6)/(C6+E6+G6+I6+K6+M6)))</f>
        <v>4231.08875739645</v>
      </c>
    </row>
    <row r="7" spans="1:31" ht="13.5">
      <c r="A7" s="87" t="s">
        <v>68</v>
      </c>
      <c r="B7" s="95">
        <v>7229</v>
      </c>
      <c r="C7" s="96">
        <v>172</v>
      </c>
      <c r="D7" s="97">
        <v>6882</v>
      </c>
      <c r="E7" s="98">
        <v>163</v>
      </c>
      <c r="F7" s="95">
        <v>5296</v>
      </c>
      <c r="G7" s="96">
        <v>126</v>
      </c>
      <c r="H7" s="97">
        <v>2925</v>
      </c>
      <c r="I7" s="98">
        <v>70</v>
      </c>
      <c r="J7" s="95">
        <v>511</v>
      </c>
      <c r="K7" s="96">
        <v>12</v>
      </c>
      <c r="L7" s="97">
        <v>0</v>
      </c>
      <c r="M7" s="98">
        <v>0</v>
      </c>
      <c r="O7" s="86" t="s">
        <v>68</v>
      </c>
      <c r="P7" s="278">
        <f>B7/('Section I'!$C$25+'Section I'!$H$25)</f>
        <v>0.00048799323330450873</v>
      </c>
      <c r="Q7" s="278">
        <f>D7/('Section I'!$C$26+'Section I'!$H$26)</f>
        <v>0.0006506287898985201</v>
      </c>
      <c r="R7" s="278">
        <f>F7/('Section I'!$C$27+'Section I'!$H$27)</f>
        <v>0.0007613302866704666</v>
      </c>
      <c r="S7" s="278">
        <f>H7/('Section I'!$C$28+'Section I'!$H$28)</f>
        <v>0.00101957905502276</v>
      </c>
      <c r="T7" s="278">
        <f>J7/('Section I'!$C$29+'Section I'!$H$29)</f>
        <v>0.0015510652570488478</v>
      </c>
      <c r="U7" s="278" t="e">
        <f>L7/('Section I'!$C$30+'Section I'!$H$30)</f>
        <v>#DIV/0!</v>
      </c>
      <c r="V7" s="279">
        <f>(B7+D7+F7+H7+J7+L7)/('Section I'!$C$31+'Section I'!$H$31)</f>
        <v>0.0006426371987376144</v>
      </c>
      <c r="X7" s="86" t="s">
        <v>68</v>
      </c>
      <c r="Y7" s="268">
        <f t="shared" si="0"/>
        <v>42.02906976744186</v>
      </c>
      <c r="Z7" s="268">
        <f t="shared" si="1"/>
        <v>42.22085889570552</v>
      </c>
      <c r="AA7" s="268">
        <f t="shared" si="2"/>
        <v>42.03174603174603</v>
      </c>
      <c r="AB7" s="268">
        <f t="shared" si="3"/>
        <v>41.785714285714285</v>
      </c>
      <c r="AC7" s="268">
        <f t="shared" si="4"/>
        <v>42.583333333333336</v>
      </c>
      <c r="AD7" s="268">
        <f t="shared" si="5"/>
      </c>
      <c r="AE7" s="269">
        <f t="shared" si="6"/>
        <v>42.06813996316759</v>
      </c>
    </row>
    <row r="8" spans="1:31" ht="13.5">
      <c r="A8" s="87" t="s">
        <v>69</v>
      </c>
      <c r="B8" s="99">
        <v>32230</v>
      </c>
      <c r="C8" s="100">
        <v>25</v>
      </c>
      <c r="D8" s="101">
        <v>20206</v>
      </c>
      <c r="E8" s="102">
        <v>18</v>
      </c>
      <c r="F8" s="99">
        <v>6564</v>
      </c>
      <c r="G8" s="100">
        <v>6</v>
      </c>
      <c r="H8" s="101">
        <v>9302</v>
      </c>
      <c r="I8" s="102">
        <v>6</v>
      </c>
      <c r="J8" s="99">
        <v>4396</v>
      </c>
      <c r="K8" s="100">
        <v>3</v>
      </c>
      <c r="L8" s="101">
        <v>0</v>
      </c>
      <c r="M8" s="102">
        <v>0</v>
      </c>
      <c r="O8" s="86" t="s">
        <v>69</v>
      </c>
      <c r="P8" s="278">
        <f>B8/('Section I'!$C$25+'Section I'!$H$25)</f>
        <v>0.0021756843144839283</v>
      </c>
      <c r="Q8" s="278">
        <f>D8/('Section I'!$C$26+'Section I'!$H$26)</f>
        <v>0.0019102884813556374</v>
      </c>
      <c r="R8" s="278">
        <f>F8/('Section I'!$C$27+'Section I'!$H$27)</f>
        <v>0.0009436125380862808</v>
      </c>
      <c r="S8" s="278">
        <f>H8/('Section I'!$C$28+'Section I'!$H$28)</f>
        <v>0.0032424356819903298</v>
      </c>
      <c r="T8" s="278">
        <f>J8/('Section I'!$C$29+'Section I'!$H$29)</f>
        <v>0.01334341070447502</v>
      </c>
      <c r="U8" s="278" t="e">
        <f>L8/('Section I'!$C$30+'Section I'!$H$30)</f>
        <v>#DIV/0!</v>
      </c>
      <c r="V8" s="279">
        <f>(B8+D8+F8+H8+J8+L8)/('Section I'!$C$31+'Section I'!$H$31)</f>
        <v>0.0020451971752321104</v>
      </c>
      <c r="X8" s="86" t="s">
        <v>69</v>
      </c>
      <c r="Y8" s="268">
        <f t="shared" si="0"/>
        <v>1289.2</v>
      </c>
      <c r="Z8" s="268">
        <f t="shared" si="1"/>
        <v>1122.5555555555557</v>
      </c>
      <c r="AA8" s="268">
        <f t="shared" si="2"/>
        <v>1094</v>
      </c>
      <c r="AB8" s="268">
        <f t="shared" si="3"/>
        <v>1550.3333333333333</v>
      </c>
      <c r="AC8" s="268">
        <f t="shared" si="4"/>
        <v>1465.3333333333333</v>
      </c>
      <c r="AD8" s="268">
        <f t="shared" si="5"/>
      </c>
      <c r="AE8" s="269">
        <f t="shared" si="6"/>
        <v>1253.4137931034484</v>
      </c>
    </row>
    <row r="9" spans="1:31" ht="13.5">
      <c r="A9" s="87" t="s">
        <v>70</v>
      </c>
      <c r="B9" s="95">
        <v>34397</v>
      </c>
      <c r="C9" s="96">
        <v>119</v>
      </c>
      <c r="D9" s="97">
        <v>34227</v>
      </c>
      <c r="E9" s="98">
        <v>117</v>
      </c>
      <c r="F9" s="95">
        <v>28355</v>
      </c>
      <c r="G9" s="96">
        <v>108</v>
      </c>
      <c r="H9" s="97">
        <v>8256</v>
      </c>
      <c r="I9" s="98">
        <v>43</v>
      </c>
      <c r="J9" s="95">
        <v>1417</v>
      </c>
      <c r="K9" s="96">
        <v>7</v>
      </c>
      <c r="L9" s="97">
        <v>0</v>
      </c>
      <c r="M9" s="98">
        <v>0</v>
      </c>
      <c r="O9" s="88" t="s">
        <v>70</v>
      </c>
      <c r="P9" s="278">
        <f>B9/('Section I'!$C$25+'Section I'!$H$25)</f>
        <v>0.0023219675260720968</v>
      </c>
      <c r="Q9" s="278">
        <f>D9/('Section I'!$C$26+'Section I'!$H$26)</f>
        <v>0.003235843009569405</v>
      </c>
      <c r="R9" s="278">
        <f>F9/('Section I'!$C$27+'Section I'!$H$27)</f>
        <v>0.004076193406068935</v>
      </c>
      <c r="S9" s="278">
        <f>H9/('Section I'!$C$28+'Section I'!$H$28)</f>
        <v>0.0028778272404334725</v>
      </c>
      <c r="T9" s="278">
        <f>J9/('Section I'!$C$29+'Section I'!$H$29)</f>
        <v>0.004301094851738195</v>
      </c>
      <c r="U9" s="278" t="e">
        <f>L9/('Section I'!$C$30+'Section I'!$H$30)</f>
        <v>#DIV/0!</v>
      </c>
      <c r="V9" s="279">
        <f>(B9+D9+F9+H9+J9+L9)/('Section I'!$C$31+'Section I'!$H$31)</f>
        <v>0.003000417743718603</v>
      </c>
      <c r="X9" s="88" t="s">
        <v>70</v>
      </c>
      <c r="Y9" s="268">
        <f t="shared" si="0"/>
        <v>289.0504201680672</v>
      </c>
      <c r="Z9" s="268">
        <f t="shared" si="1"/>
        <v>292.53846153846155</v>
      </c>
      <c r="AA9" s="268">
        <f t="shared" si="2"/>
        <v>262.5462962962963</v>
      </c>
      <c r="AB9" s="268">
        <f t="shared" si="3"/>
        <v>192</v>
      </c>
      <c r="AC9" s="268">
        <f t="shared" si="4"/>
        <v>202.42857142857142</v>
      </c>
      <c r="AD9" s="268">
        <f t="shared" si="5"/>
      </c>
      <c r="AE9" s="269">
        <f t="shared" si="6"/>
        <v>270.6903553299492</v>
      </c>
    </row>
    <row r="10" spans="1:31" ht="13.5">
      <c r="A10" s="87" t="s">
        <v>71</v>
      </c>
      <c r="B10" s="99">
        <v>1009890</v>
      </c>
      <c r="C10" s="100">
        <v>172</v>
      </c>
      <c r="D10" s="101">
        <v>820566</v>
      </c>
      <c r="E10" s="102">
        <v>163</v>
      </c>
      <c r="F10" s="99">
        <v>525447</v>
      </c>
      <c r="G10" s="100">
        <v>126</v>
      </c>
      <c r="H10" s="101">
        <v>219988</v>
      </c>
      <c r="I10" s="102">
        <v>72</v>
      </c>
      <c r="J10" s="99">
        <v>26530</v>
      </c>
      <c r="K10" s="100">
        <v>12</v>
      </c>
      <c r="L10" s="101">
        <v>0</v>
      </c>
      <c r="M10" s="102">
        <v>0</v>
      </c>
      <c r="O10" s="88" t="s">
        <v>71</v>
      </c>
      <c r="P10" s="278">
        <f>B10/('Section I'!$C$25+'Section I'!$H$25)</f>
        <v>0.0681725669362139</v>
      </c>
      <c r="Q10" s="278">
        <f>D10/('Section I'!$C$26+'Section I'!$H$26)</f>
        <v>0.07757684737167524</v>
      </c>
      <c r="R10" s="278">
        <f>F10/('Section I'!$C$27+'Section I'!$H$27)</f>
        <v>0.07553601116694424</v>
      </c>
      <c r="S10" s="278">
        <f>H10/('Section I'!$C$28+'Section I'!$H$28)</f>
        <v>0.07668210501071691</v>
      </c>
      <c r="T10" s="278">
        <f>J10/('Section I'!$C$29+'Section I'!$H$29)</f>
        <v>0.08052790855089224</v>
      </c>
      <c r="U10" s="278" t="e">
        <f>L10/('Section I'!$C$30+'Section I'!$H$30)</f>
        <v>#DIV/0!</v>
      </c>
      <c r="V10" s="279">
        <f>(B10+D10+F10+H10+J10+L10)/('Section I'!$C$31+'Section I'!$H$31)</f>
        <v>0.07321334944516662</v>
      </c>
      <c r="X10" s="88" t="s">
        <v>71</v>
      </c>
      <c r="Y10" s="268">
        <f t="shared" si="0"/>
        <v>5871.453488372093</v>
      </c>
      <c r="Z10" s="268">
        <f t="shared" si="1"/>
        <v>5034.147239263803</v>
      </c>
      <c r="AA10" s="268">
        <f t="shared" si="2"/>
        <v>4170.214285714285</v>
      </c>
      <c r="AB10" s="268">
        <f t="shared" si="3"/>
        <v>3055.3888888888887</v>
      </c>
      <c r="AC10" s="268">
        <f t="shared" si="4"/>
        <v>2210.8333333333335</v>
      </c>
      <c r="AD10" s="268">
        <f t="shared" si="5"/>
      </c>
      <c r="AE10" s="269">
        <f t="shared" si="6"/>
        <v>4775.084403669724</v>
      </c>
    </row>
    <row r="11" spans="1:31" ht="13.5">
      <c r="A11" s="87" t="s">
        <v>72</v>
      </c>
      <c r="B11" s="99">
        <v>17081</v>
      </c>
      <c r="C11" s="100">
        <v>172</v>
      </c>
      <c r="D11" s="111">
        <v>12055</v>
      </c>
      <c r="E11" s="102">
        <v>163</v>
      </c>
      <c r="F11" s="99">
        <v>8001</v>
      </c>
      <c r="G11" s="100">
        <v>126</v>
      </c>
      <c r="H11" s="111">
        <v>3280</v>
      </c>
      <c r="I11" s="102">
        <v>72</v>
      </c>
      <c r="J11" s="99">
        <v>383</v>
      </c>
      <c r="K11" s="100">
        <v>12</v>
      </c>
      <c r="L11" s="101">
        <v>0</v>
      </c>
      <c r="M11" s="102">
        <v>0</v>
      </c>
      <c r="O11" s="88" t="s">
        <v>72</v>
      </c>
      <c r="P11" s="278">
        <f>B11/('Section I'!$C$25+'Section I'!$H$25)</f>
        <v>0.0011530519322277373</v>
      </c>
      <c r="Q11" s="278">
        <f>D11/('Section I'!$C$26+'Section I'!$H$26)</f>
        <v>0.0011396875998585672</v>
      </c>
      <c r="R11" s="278">
        <f>F11/('Section I'!$C$27+'Section I'!$H$27)</f>
        <v>0.0011501895059762846</v>
      </c>
      <c r="S11" s="278">
        <f>H11/('Section I'!$C$28+'Section I'!$H$28)</f>
        <v>0.0011433228377691123</v>
      </c>
      <c r="T11" s="278">
        <f>J11/('Section I'!$C$29+'Section I'!$H$29)</f>
        <v>0.001162540104598256</v>
      </c>
      <c r="U11" s="278" t="e">
        <f>L11/('Section I'!$C$30+'Section I'!$H$30)</f>
        <v>#DIV/0!</v>
      </c>
      <c r="V11" s="279">
        <f>(B11+D11+F11+H11+J11+L11)/('Section I'!$C$31+'Section I'!$H$31)</f>
        <v>0.0011478176118940012</v>
      </c>
      <c r="X11" s="88" t="s">
        <v>72</v>
      </c>
      <c r="Y11" s="268">
        <f t="shared" si="0"/>
        <v>99.30813953488372</v>
      </c>
      <c r="Z11" s="268">
        <f t="shared" si="1"/>
        <v>73.95705521472392</v>
      </c>
      <c r="AA11" s="268">
        <f t="shared" si="2"/>
        <v>63.5</v>
      </c>
      <c r="AB11" s="268">
        <f t="shared" si="3"/>
        <v>45.55555555555556</v>
      </c>
      <c r="AC11" s="268">
        <f t="shared" si="4"/>
        <v>31.916666666666668</v>
      </c>
      <c r="AD11" s="268">
        <f t="shared" si="5"/>
      </c>
      <c r="AE11" s="269">
        <f t="shared" si="6"/>
        <v>74.86238532110092</v>
      </c>
    </row>
    <row r="12" spans="1:31" ht="13.5">
      <c r="A12" s="87" t="s">
        <v>73</v>
      </c>
      <c r="B12" s="95">
        <v>24372</v>
      </c>
      <c r="C12" s="96">
        <v>172</v>
      </c>
      <c r="D12" s="97">
        <v>23376</v>
      </c>
      <c r="E12" s="98">
        <v>163</v>
      </c>
      <c r="F12" s="95">
        <v>16979</v>
      </c>
      <c r="G12" s="96">
        <v>126</v>
      </c>
      <c r="H12" s="97">
        <v>7862</v>
      </c>
      <c r="I12" s="98">
        <v>70</v>
      </c>
      <c r="J12" s="95">
        <v>981</v>
      </c>
      <c r="K12" s="96">
        <v>12</v>
      </c>
      <c r="L12" s="97">
        <v>0</v>
      </c>
      <c r="M12" s="98">
        <v>0</v>
      </c>
      <c r="O12" s="88" t="s">
        <v>73</v>
      </c>
      <c r="P12" s="278">
        <f>B12/('Section I'!$C$25+'Section I'!$H$25)</f>
        <v>0.0016452304720013123</v>
      </c>
      <c r="Q12" s="278">
        <f>D12/('Section I'!$C$26+'Section I'!$H$26)</f>
        <v>0.0022099823587137177</v>
      </c>
      <c r="R12" s="278">
        <f>F12/('Section I'!$C$27+'Section I'!$H$27)</f>
        <v>0.002440828349202767</v>
      </c>
      <c r="S12" s="278">
        <f>H12/('Section I'!$C$28+'Section I'!$H$28)</f>
        <v>0.002740489070286817</v>
      </c>
      <c r="T12" s="278">
        <f>J12/('Section I'!$C$29+'Section I'!$H$29)</f>
        <v>0.0029776810512033656</v>
      </c>
      <c r="U12" s="278" t="e">
        <f>L12/('Section I'!$C$30+'Section I'!$H$30)</f>
        <v>#DIV/0!</v>
      </c>
      <c r="V12" s="279">
        <f>(B12+D12+F12+H12+J12+L12)/('Section I'!$C$31+'Section I'!$H$31)</f>
        <v>0.002069728963407884</v>
      </c>
      <c r="X12" s="88" t="s">
        <v>73</v>
      </c>
      <c r="Y12" s="268">
        <f t="shared" si="0"/>
        <v>141.69767441860466</v>
      </c>
      <c r="Z12" s="268">
        <f t="shared" si="1"/>
        <v>143.41104294478527</v>
      </c>
      <c r="AA12" s="268">
        <f t="shared" si="2"/>
        <v>134.75396825396825</v>
      </c>
      <c r="AB12" s="268">
        <f t="shared" si="3"/>
        <v>112.31428571428572</v>
      </c>
      <c r="AC12" s="268">
        <f t="shared" si="4"/>
        <v>81.75</v>
      </c>
      <c r="AD12" s="268">
        <f t="shared" si="5"/>
      </c>
      <c r="AE12" s="269">
        <f t="shared" si="6"/>
        <v>135.48802946593003</v>
      </c>
    </row>
    <row r="13" spans="1:31" ht="13.5">
      <c r="A13" s="87" t="s">
        <v>74</v>
      </c>
      <c r="B13" s="99">
        <v>34161</v>
      </c>
      <c r="C13" s="100">
        <v>172</v>
      </c>
      <c r="D13" s="101">
        <v>24110</v>
      </c>
      <c r="E13" s="102">
        <v>163</v>
      </c>
      <c r="F13" s="99">
        <v>16001</v>
      </c>
      <c r="G13" s="100">
        <v>126</v>
      </c>
      <c r="H13" s="101">
        <v>6560</v>
      </c>
      <c r="I13" s="102">
        <v>72</v>
      </c>
      <c r="J13" s="99">
        <v>767</v>
      </c>
      <c r="K13" s="100">
        <v>12</v>
      </c>
      <c r="L13" s="101">
        <v>0</v>
      </c>
      <c r="M13" s="102">
        <v>0</v>
      </c>
      <c r="O13" s="88" t="s">
        <v>74</v>
      </c>
      <c r="P13" s="278">
        <f>B13/('Section I'!$C$25+'Section I'!$H$25)</f>
        <v>0.0023060363595124255</v>
      </c>
      <c r="Q13" s="278">
        <f>D13/('Section I'!$C$26+'Section I'!$H$26)</f>
        <v>0.0022793751997171345</v>
      </c>
      <c r="R13" s="278">
        <f>F13/('Section I'!$C$27+'Section I'!$H$27)</f>
        <v>0.002300235256233787</v>
      </c>
      <c r="S13" s="278">
        <f>H13/('Section I'!$C$28+'Section I'!$H$28)</f>
        <v>0.0022866456755382247</v>
      </c>
      <c r="T13" s="278">
        <f>J13/('Section I'!$C$29+'Section I'!$H$29)</f>
        <v>0.002328115561950032</v>
      </c>
      <c r="U13" s="278" t="e">
        <f>L13/('Section I'!$C$30+'Section I'!$H$30)</f>
        <v>#DIV/0!</v>
      </c>
      <c r="V13" s="279">
        <f>(B13+D13+F13+H13+J13+L13)/('Section I'!$C$31+'Section I'!$H$31)</f>
        <v>0.002295607091003397</v>
      </c>
      <c r="X13" s="88" t="s">
        <v>74</v>
      </c>
      <c r="Y13" s="268">
        <f t="shared" si="0"/>
        <v>198.61046511627907</v>
      </c>
      <c r="Z13" s="268">
        <f t="shared" si="1"/>
        <v>147.91411042944785</v>
      </c>
      <c r="AA13" s="268">
        <f t="shared" si="2"/>
        <v>126.9920634920635</v>
      </c>
      <c r="AB13" s="268">
        <f t="shared" si="3"/>
        <v>91.11111111111111</v>
      </c>
      <c r="AC13" s="268">
        <f t="shared" si="4"/>
        <v>63.916666666666664</v>
      </c>
      <c r="AD13" s="268">
        <f t="shared" si="5"/>
      </c>
      <c r="AE13" s="269">
        <f t="shared" si="6"/>
        <v>149.7229357798165</v>
      </c>
    </row>
    <row r="14" spans="1:31" ht="13.5">
      <c r="A14" s="89" t="s">
        <v>75</v>
      </c>
      <c r="B14" s="103"/>
      <c r="C14" s="104"/>
      <c r="D14" s="105"/>
      <c r="E14" s="106"/>
      <c r="F14" s="103"/>
      <c r="G14" s="104"/>
      <c r="H14" s="105"/>
      <c r="I14" s="106"/>
      <c r="J14" s="103"/>
      <c r="K14" s="104"/>
      <c r="L14" s="105"/>
      <c r="M14" s="106"/>
      <c r="O14" s="88" t="s">
        <v>75</v>
      </c>
      <c r="P14" s="278">
        <f>B14/('Section I'!$C$25+'Section I'!$H$25)</f>
        <v>0</v>
      </c>
      <c r="Q14" s="278">
        <f>D14/('Section I'!$C$26+'Section I'!$H$26)</f>
        <v>0</v>
      </c>
      <c r="R14" s="278">
        <f>F14/('Section I'!$C$27+'Section I'!$H$27)</f>
        <v>0</v>
      </c>
      <c r="S14" s="278">
        <f>H14/('Section I'!$C$28+'Section I'!$H$28)</f>
        <v>0</v>
      </c>
      <c r="T14" s="278">
        <f>J14/('Section I'!$C$29+'Section I'!$H$29)</f>
        <v>0</v>
      </c>
      <c r="U14" s="278" t="e">
        <f>L14/('Section I'!$C$30+'Section I'!$H$30)</f>
        <v>#DIV/0!</v>
      </c>
      <c r="V14" s="279">
        <f>(B14+D14+F14+H14+J14+L14)/('Section I'!$C$31+'Section I'!$H$31)</f>
        <v>0</v>
      </c>
      <c r="X14" s="88" t="s">
        <v>75</v>
      </c>
      <c r="Y14" s="268">
        <f t="shared" si="0"/>
      </c>
      <c r="Z14" s="268">
        <f t="shared" si="1"/>
      </c>
      <c r="AA14" s="268">
        <f t="shared" si="2"/>
      </c>
      <c r="AB14" s="268">
        <f t="shared" si="3"/>
      </c>
      <c r="AC14" s="268">
        <f t="shared" si="4"/>
      </c>
      <c r="AD14" s="268">
        <f t="shared" si="5"/>
      </c>
      <c r="AE14" s="269">
        <f t="shared" si="6"/>
      </c>
    </row>
    <row r="15" spans="1:31" ht="14.25" thickBot="1">
      <c r="A15" s="90" t="s">
        <v>76</v>
      </c>
      <c r="B15" s="202">
        <f aca="true" t="shared" si="7" ref="B15:L15">SUM(B5:B14)</f>
        <v>3349453</v>
      </c>
      <c r="C15" s="203">
        <f>MAX(C5:C14)</f>
        <v>172</v>
      </c>
      <c r="D15" s="204">
        <f t="shared" si="7"/>
        <v>2594661</v>
      </c>
      <c r="E15" s="203">
        <f>MAX(E5:E14)</f>
        <v>163</v>
      </c>
      <c r="F15" s="202">
        <f t="shared" si="7"/>
        <v>1733725</v>
      </c>
      <c r="G15" s="203">
        <f>MAX(G5:G14)</f>
        <v>126</v>
      </c>
      <c r="H15" s="204">
        <f t="shared" si="7"/>
        <v>655728</v>
      </c>
      <c r="I15" s="203">
        <f>MAX(I5:I14)</f>
        <v>72</v>
      </c>
      <c r="J15" s="202">
        <f t="shared" si="7"/>
        <v>83210</v>
      </c>
      <c r="K15" s="203">
        <f>MAX(K5:K14)</f>
        <v>12</v>
      </c>
      <c r="L15" s="204">
        <f t="shared" si="7"/>
        <v>0</v>
      </c>
      <c r="M15" s="203">
        <f>MAX(M5:M14)</f>
        <v>0</v>
      </c>
      <c r="O15" s="91" t="s">
        <v>76</v>
      </c>
      <c r="P15" s="280">
        <f>B15/('Section I'!$C$25+'Section I'!$H$25)</f>
        <v>0.2261046340118255</v>
      </c>
      <c r="Q15" s="280">
        <f>D15/('Section I'!$C$26+'Section I'!$H$26)</f>
        <v>0.2453009512680738</v>
      </c>
      <c r="R15" s="280">
        <f>F15/('Section I'!$C$27+'Section I'!$H$27)</f>
        <v>0.24923288354564854</v>
      </c>
      <c r="S15" s="280">
        <f>H15/('Section I'!$C$28+'Section I'!$H$28)</f>
        <v>0.22856975541605623</v>
      </c>
      <c r="T15" s="278">
        <f>J15/('Section I'!$C$29+'Section I'!$H$29)</f>
        <v>0.25257170262042006</v>
      </c>
      <c r="U15" s="280" t="e">
        <f>L15/('Section I'!$C$30+'Section I'!$H$30)</f>
        <v>#DIV/0!</v>
      </c>
      <c r="V15" s="281">
        <f>(B15+D15+F15+H15+J15+L15)/('Section I'!$C$31+'Section I'!$H$31)</f>
        <v>0.23678737441138126</v>
      </c>
      <c r="X15" s="91" t="s">
        <v>76</v>
      </c>
      <c r="Y15" s="268">
        <f t="shared" si="0"/>
        <v>19473.56395348837</v>
      </c>
      <c r="Z15" s="268">
        <f t="shared" si="1"/>
        <v>15918.165644171779</v>
      </c>
      <c r="AA15" s="268">
        <f t="shared" si="2"/>
        <v>13759.722222222223</v>
      </c>
      <c r="AB15" s="268">
        <f t="shared" si="3"/>
        <v>9107.333333333334</v>
      </c>
      <c r="AC15" s="268">
        <f t="shared" si="4"/>
        <v>6934.166666666667</v>
      </c>
      <c r="AD15" s="268">
        <f t="shared" si="5"/>
      </c>
      <c r="AE15" s="269">
        <f t="shared" si="6"/>
        <v>15443.62752293578</v>
      </c>
    </row>
    <row r="16" spans="1:31" ht="14.25" thickBot="1" thickTop="1">
      <c r="A16" s="92" t="s">
        <v>50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O16" s="84"/>
      <c r="P16" s="282" t="s">
        <v>53</v>
      </c>
      <c r="Q16" s="282" t="s">
        <v>54</v>
      </c>
      <c r="R16" s="282" t="s">
        <v>55</v>
      </c>
      <c r="S16" s="282" t="s">
        <v>56</v>
      </c>
      <c r="T16" s="282" t="s">
        <v>57</v>
      </c>
      <c r="U16" s="282" t="s">
        <v>58</v>
      </c>
      <c r="V16" s="283" t="s">
        <v>65</v>
      </c>
      <c r="X16" s="84"/>
      <c r="Y16" s="270" t="s">
        <v>53</v>
      </c>
      <c r="Z16" s="270" t="s">
        <v>54</v>
      </c>
      <c r="AA16" s="270" t="s">
        <v>55</v>
      </c>
      <c r="AB16" s="270" t="s">
        <v>56</v>
      </c>
      <c r="AC16" s="270" t="s">
        <v>57</v>
      </c>
      <c r="AD16" s="270" t="s">
        <v>58</v>
      </c>
      <c r="AE16" s="271" t="s">
        <v>65</v>
      </c>
    </row>
    <row r="17" spans="1:31" ht="13.5">
      <c r="A17" s="93" t="s">
        <v>66</v>
      </c>
      <c r="B17" s="107">
        <v>1335256</v>
      </c>
      <c r="C17" s="108">
        <v>138</v>
      </c>
      <c r="D17" s="109">
        <v>378326</v>
      </c>
      <c r="E17" s="110">
        <v>63</v>
      </c>
      <c r="F17" s="107">
        <v>161655</v>
      </c>
      <c r="G17" s="108">
        <v>28</v>
      </c>
      <c r="H17" s="109">
        <v>117879</v>
      </c>
      <c r="I17" s="110">
        <v>23</v>
      </c>
      <c r="J17" s="107">
        <v>0</v>
      </c>
      <c r="K17" s="108">
        <v>0</v>
      </c>
      <c r="L17" s="109">
        <v>0</v>
      </c>
      <c r="M17" s="110">
        <v>0</v>
      </c>
      <c r="O17" s="88" t="s">
        <v>66</v>
      </c>
      <c r="P17" s="278">
        <f>B17/('Section I'!$C$33+'Section I'!$H$33)</f>
        <v>0.09595525188886013</v>
      </c>
      <c r="Q17" s="278">
        <f>D17/('Section I'!$C$34+'Section I'!$H$34)</f>
        <v>0.08437670684934317</v>
      </c>
      <c r="R17" s="278">
        <f>F17/('Section I'!$C$35+'Section I'!$H$35)</f>
        <v>0.09144540937313325</v>
      </c>
      <c r="S17" s="278">
        <f>H17/('Section I'!$C$36+'Section I'!$H$36)</f>
        <v>0.10100007025853427</v>
      </c>
      <c r="T17" s="278" t="e">
        <f>J17/('Section I'!$C$37+'Section I'!$H$37)</f>
        <v>#DIV/0!</v>
      </c>
      <c r="U17" s="278" t="e">
        <f>L17/('Section I'!$C$38+'Section I'!$H$38)</f>
        <v>#DIV/0!</v>
      </c>
      <c r="V17" s="279">
        <f>(B17+D17+F17+H17+J17+L17)/('Section I'!$C$39+'Section I'!$H$39)</f>
        <v>0.09342408644951479</v>
      </c>
      <c r="X17" s="88" t="s">
        <v>66</v>
      </c>
      <c r="Y17" s="268">
        <f t="shared" si="0"/>
        <v>9675.768115942028</v>
      </c>
      <c r="Z17" s="268">
        <f t="shared" si="1"/>
        <v>6005.174603174603</v>
      </c>
      <c r="AA17" s="268">
        <f t="shared" si="2"/>
        <v>5773.392857142857</v>
      </c>
      <c r="AB17" s="268">
        <f t="shared" si="3"/>
        <v>5125.173913043478</v>
      </c>
      <c r="AC17" s="268">
        <f t="shared" si="4"/>
      </c>
      <c r="AD17" s="268">
        <f t="shared" si="5"/>
      </c>
      <c r="AE17" s="269">
        <f t="shared" si="6"/>
        <v>7909.190476190476</v>
      </c>
    </row>
    <row r="18" spans="1:31" ht="13.5">
      <c r="A18" s="87" t="s">
        <v>67</v>
      </c>
      <c r="B18" s="99">
        <v>631403</v>
      </c>
      <c r="C18" s="100">
        <v>129</v>
      </c>
      <c r="D18" s="101">
        <v>290543</v>
      </c>
      <c r="E18" s="102">
        <v>61</v>
      </c>
      <c r="F18" s="99">
        <v>118450</v>
      </c>
      <c r="G18" s="100">
        <v>26</v>
      </c>
      <c r="H18" s="101">
        <v>75785</v>
      </c>
      <c r="I18" s="102">
        <v>18</v>
      </c>
      <c r="J18" s="99">
        <v>0</v>
      </c>
      <c r="K18" s="100">
        <v>0</v>
      </c>
      <c r="L18" s="101">
        <v>0</v>
      </c>
      <c r="M18" s="102">
        <v>0</v>
      </c>
      <c r="O18" s="88" t="s">
        <v>67</v>
      </c>
      <c r="P18" s="278">
        <f>B18/('Section I'!$C$33+'Section I'!$H$33)</f>
        <v>0.04537439555289919</v>
      </c>
      <c r="Q18" s="278">
        <f>D18/('Section I'!$C$34+'Section I'!$H$34)</f>
        <v>0.06479877549554806</v>
      </c>
      <c r="R18" s="278">
        <f>F18/('Section I'!$C$35+'Section I'!$H$35)</f>
        <v>0.06700509566822946</v>
      </c>
      <c r="S18" s="278">
        <f>H18/('Section I'!$C$36+'Section I'!$H$36)</f>
        <v>0.06493345145906412</v>
      </c>
      <c r="T18" s="278" t="e">
        <f>J18/('Section I'!$C$37+'Section I'!$H$37)</f>
        <v>#DIV/0!</v>
      </c>
      <c r="U18" s="278" t="e">
        <f>L18/('Section I'!$C$38+'Section I'!$H$38)</f>
        <v>#DIV/0!</v>
      </c>
      <c r="V18" s="279">
        <f>(B18+D18+F18+H18+J18+L18)/('Section I'!$C$39+'Section I'!$H$39)</f>
        <v>0.05231917772839407</v>
      </c>
      <c r="X18" s="88" t="s">
        <v>67</v>
      </c>
      <c r="Y18" s="268">
        <f t="shared" si="0"/>
        <v>4894.596899224806</v>
      </c>
      <c r="Z18" s="268">
        <f t="shared" si="1"/>
        <v>4763</v>
      </c>
      <c r="AA18" s="268">
        <f t="shared" si="2"/>
        <v>4555.7692307692305</v>
      </c>
      <c r="AB18" s="268">
        <f t="shared" si="3"/>
        <v>4210.277777777777</v>
      </c>
      <c r="AC18" s="268">
        <f t="shared" si="4"/>
      </c>
      <c r="AD18" s="268">
        <f t="shared" si="5"/>
      </c>
      <c r="AE18" s="269">
        <f t="shared" si="6"/>
        <v>4770.004273504273</v>
      </c>
    </row>
    <row r="19" spans="1:31" ht="13.5">
      <c r="A19" s="87" t="s">
        <v>68</v>
      </c>
      <c r="B19" s="95">
        <v>5796</v>
      </c>
      <c r="C19" s="96">
        <v>138</v>
      </c>
      <c r="D19" s="97">
        <v>2660</v>
      </c>
      <c r="E19" s="98">
        <v>63</v>
      </c>
      <c r="F19" s="95">
        <v>1176</v>
      </c>
      <c r="G19" s="96">
        <v>28</v>
      </c>
      <c r="H19" s="97">
        <v>980</v>
      </c>
      <c r="I19" s="98">
        <v>23</v>
      </c>
      <c r="J19" s="95">
        <v>0</v>
      </c>
      <c r="K19" s="96">
        <v>0</v>
      </c>
      <c r="L19" s="97">
        <v>0</v>
      </c>
      <c r="M19" s="98">
        <v>0</v>
      </c>
      <c r="O19" s="88" t="s">
        <v>68</v>
      </c>
      <c r="P19" s="278">
        <f>B19/('Section I'!$C$33+'Section I'!$H$33)</f>
        <v>0.000416516862644941</v>
      </c>
      <c r="Q19" s="278">
        <f>D19/('Section I'!$C$34+'Section I'!$H$34)</f>
        <v>0.0005932503719523714</v>
      </c>
      <c r="R19" s="278">
        <f>F19/('Section I'!$C$35+'Section I'!$H$35)</f>
        <v>0.0006652426551780316</v>
      </c>
      <c r="S19" s="278">
        <f>H19/('Section I'!$C$36+'Section I'!$H$36)</f>
        <v>0.0008396751656644829</v>
      </c>
      <c r="T19" s="278" t="e">
        <f>J19/('Section I'!$C$37+'Section I'!$H$37)</f>
        <v>#DIV/0!</v>
      </c>
      <c r="U19" s="278" t="e">
        <f>L19/('Section I'!$C$38+'Section I'!$H$38)</f>
        <v>#DIV/0!</v>
      </c>
      <c r="V19" s="279">
        <f>(B19+D19+F19+H19+J19+L19)/('Section I'!$C$39+'Section I'!$H$39)</f>
        <v>0.0004974203234544558</v>
      </c>
      <c r="X19" s="88" t="s">
        <v>68</v>
      </c>
      <c r="Y19" s="268">
        <f t="shared" si="0"/>
        <v>42</v>
      </c>
      <c r="Z19" s="268">
        <f t="shared" si="1"/>
        <v>42.22222222222222</v>
      </c>
      <c r="AA19" s="268">
        <f t="shared" si="2"/>
        <v>42</v>
      </c>
      <c r="AB19" s="268">
        <f t="shared" si="3"/>
        <v>42.608695652173914</v>
      </c>
      <c r="AC19" s="268">
        <f t="shared" si="4"/>
      </c>
      <c r="AD19" s="268">
        <f t="shared" si="5"/>
      </c>
      <c r="AE19" s="269">
        <f t="shared" si="6"/>
        <v>42.111111111111114</v>
      </c>
    </row>
    <row r="20" spans="1:31" ht="13.5">
      <c r="A20" s="87" t="s">
        <v>69</v>
      </c>
      <c r="B20" s="99">
        <v>40461</v>
      </c>
      <c r="C20" s="100">
        <v>29</v>
      </c>
      <c r="D20" s="101">
        <v>11298</v>
      </c>
      <c r="E20" s="102">
        <v>8</v>
      </c>
      <c r="F20" s="99">
        <v>221</v>
      </c>
      <c r="G20" s="100">
        <v>2</v>
      </c>
      <c r="H20" s="101">
        <v>9374</v>
      </c>
      <c r="I20" s="102">
        <v>7</v>
      </c>
      <c r="J20" s="99">
        <v>0</v>
      </c>
      <c r="K20" s="100">
        <v>0</v>
      </c>
      <c r="L20" s="101">
        <v>0</v>
      </c>
      <c r="M20" s="102">
        <v>0</v>
      </c>
      <c r="O20" s="88" t="s">
        <v>69</v>
      </c>
      <c r="P20" s="278">
        <f>B20/('Section I'!$C$33+'Section I'!$H$33)</f>
        <v>0.0029076412663003723</v>
      </c>
      <c r="Q20" s="278">
        <f>D20/('Section I'!$C$34+'Section I'!$H$34)</f>
        <v>0.00251975289560823</v>
      </c>
      <c r="R20" s="278">
        <f>F20/('Section I'!$C$35+'Section I'!$H$35)</f>
        <v>0.00012501583911083758</v>
      </c>
      <c r="S20" s="278">
        <f>H20/('Section I'!$C$36+'Section I'!$H$36)</f>
        <v>0.00803175000299884</v>
      </c>
      <c r="T20" s="278" t="e">
        <f>J20/('Section I'!$C$37+'Section I'!$H$37)</f>
        <v>#DIV/0!</v>
      </c>
      <c r="U20" s="278" t="e">
        <f>L20/('Section I'!$C$38+'Section I'!$H$38)</f>
        <v>#DIV/0!</v>
      </c>
      <c r="V20" s="279">
        <f>(B20+D20+F20+H20+J20+L20)/('Section I'!$C$39+'Section I'!$H$39)</f>
        <v>0.002875869442633309</v>
      </c>
      <c r="X20" s="88" t="s">
        <v>69</v>
      </c>
      <c r="Y20" s="268">
        <f t="shared" si="0"/>
        <v>1395.2068965517242</v>
      </c>
      <c r="Z20" s="268">
        <f t="shared" si="1"/>
        <v>1412.25</v>
      </c>
      <c r="AA20" s="268">
        <f t="shared" si="2"/>
        <v>110.5</v>
      </c>
      <c r="AB20" s="268">
        <f t="shared" si="3"/>
        <v>1339.142857142857</v>
      </c>
      <c r="AC20" s="268">
        <f t="shared" si="4"/>
      </c>
      <c r="AD20" s="268">
        <f t="shared" si="5"/>
      </c>
      <c r="AE20" s="269">
        <f t="shared" si="6"/>
        <v>1333.7826086956522</v>
      </c>
    </row>
    <row r="21" spans="1:31" ht="13.5">
      <c r="A21" s="87" t="s">
        <v>70</v>
      </c>
      <c r="B21" s="95">
        <v>32441</v>
      </c>
      <c r="C21" s="96">
        <v>102</v>
      </c>
      <c r="D21" s="97">
        <v>16680</v>
      </c>
      <c r="E21" s="98">
        <v>52</v>
      </c>
      <c r="F21" s="95">
        <v>6622</v>
      </c>
      <c r="G21" s="96">
        <v>22</v>
      </c>
      <c r="H21" s="97">
        <v>4741</v>
      </c>
      <c r="I21" s="98">
        <v>18</v>
      </c>
      <c r="J21" s="95">
        <v>0</v>
      </c>
      <c r="K21" s="96">
        <v>0</v>
      </c>
      <c r="L21" s="97">
        <v>0</v>
      </c>
      <c r="M21" s="98">
        <v>0</v>
      </c>
      <c r="O21" s="88" t="s">
        <v>70</v>
      </c>
      <c r="P21" s="278">
        <f>B21/('Section I'!$C$33+'Section I'!$H$33)</f>
        <v>0.0023313015081201744</v>
      </c>
      <c r="Q21" s="278">
        <f>D21/('Section I'!$C$34+'Section I'!$H$34)</f>
        <v>0.0037200812797614866</v>
      </c>
      <c r="R21" s="278">
        <f>F21/('Section I'!$C$35+'Section I'!$H$35)</f>
        <v>0.003745949713085821</v>
      </c>
      <c r="S21" s="278">
        <f>H21/('Section I'!$C$36+'Section I'!$H$36)</f>
        <v>0.00406214281675032</v>
      </c>
      <c r="T21" s="278" t="e">
        <f>J21/('Section I'!$C$37+'Section I'!$H$37)</f>
        <v>#DIV/0!</v>
      </c>
      <c r="U21" s="278" t="e">
        <f>L21/('Section I'!$C$38+'Section I'!$H$38)</f>
        <v>#DIV/0!</v>
      </c>
      <c r="V21" s="279">
        <f>(B21+D21+F21+H21+J21+L21)/('Section I'!$C$39+'Section I'!$H$39)</f>
        <v>0.002835089600812222</v>
      </c>
      <c r="X21" s="88" t="s">
        <v>70</v>
      </c>
      <c r="Y21" s="268">
        <f t="shared" si="0"/>
        <v>318.04901960784315</v>
      </c>
      <c r="Z21" s="268">
        <f t="shared" si="1"/>
        <v>320.7692307692308</v>
      </c>
      <c r="AA21" s="268">
        <f t="shared" si="2"/>
        <v>301</v>
      </c>
      <c r="AB21" s="268">
        <f t="shared" si="3"/>
        <v>263.3888888888889</v>
      </c>
      <c r="AC21" s="268">
        <f t="shared" si="4"/>
      </c>
      <c r="AD21" s="268">
        <f t="shared" si="5"/>
      </c>
      <c r="AE21" s="269">
        <f t="shared" si="6"/>
        <v>311.77319587628864</v>
      </c>
    </row>
    <row r="22" spans="1:31" ht="13.5">
      <c r="A22" s="87" t="s">
        <v>71</v>
      </c>
      <c r="B22" s="99">
        <v>923764</v>
      </c>
      <c r="C22" s="100">
        <v>138</v>
      </c>
      <c r="D22" s="101">
        <v>339969</v>
      </c>
      <c r="E22" s="102">
        <v>63</v>
      </c>
      <c r="F22" s="99">
        <v>134284</v>
      </c>
      <c r="G22" s="100">
        <v>28</v>
      </c>
      <c r="H22" s="101">
        <v>84243</v>
      </c>
      <c r="I22" s="102">
        <v>23</v>
      </c>
      <c r="J22" s="99">
        <v>0</v>
      </c>
      <c r="K22" s="100">
        <v>0</v>
      </c>
      <c r="L22" s="101">
        <v>0</v>
      </c>
      <c r="M22" s="102">
        <v>0</v>
      </c>
      <c r="O22" s="88" t="s">
        <v>71</v>
      </c>
      <c r="P22" s="278">
        <f>B22/('Section I'!$C$33+'Section I'!$H$33)</f>
        <v>0.0663842793485751</v>
      </c>
      <c r="Q22" s="278">
        <f>D22/('Section I'!$C$34+'Section I'!$H$34)</f>
        <v>0.0758220810910811</v>
      </c>
      <c r="R22" s="278">
        <f>F22/('Section I'!$C$35+'Section I'!$H$35)</f>
        <v>0.07596211284687653</v>
      </c>
      <c r="S22" s="278">
        <f>H22/('Section I'!$C$36+'Section I'!$H$36)</f>
        <v>0.07218036222558473</v>
      </c>
      <c r="T22" s="278" t="e">
        <f>J22/('Section I'!$C$37+'Section I'!$H$37)</f>
        <v>#DIV/0!</v>
      </c>
      <c r="U22" s="278" t="e">
        <f>L22/('Section I'!$C$38+'Section I'!$H$38)</f>
        <v>#DIV/0!</v>
      </c>
      <c r="V22" s="279">
        <f>(B22+D22+F22+H22+J22+L22)/('Section I'!$C$39+'Section I'!$H$39)</f>
        <v>0.06947853831922367</v>
      </c>
      <c r="X22" s="88" t="s">
        <v>71</v>
      </c>
      <c r="Y22" s="268">
        <f t="shared" si="0"/>
        <v>6693.942028985507</v>
      </c>
      <c r="Z22" s="268">
        <f t="shared" si="1"/>
        <v>5396.333333333333</v>
      </c>
      <c r="AA22" s="268">
        <f t="shared" si="2"/>
        <v>4795.857142857143</v>
      </c>
      <c r="AB22" s="268">
        <f t="shared" si="3"/>
        <v>3662.7391304347825</v>
      </c>
      <c r="AC22" s="268">
        <f t="shared" si="4"/>
      </c>
      <c r="AD22" s="268">
        <f t="shared" si="5"/>
      </c>
      <c r="AE22" s="269">
        <f t="shared" si="6"/>
        <v>5881.984126984127</v>
      </c>
    </row>
    <row r="23" spans="1:31" ht="13.5">
      <c r="A23" s="87" t="s">
        <v>72</v>
      </c>
      <c r="B23" s="99">
        <v>16026</v>
      </c>
      <c r="C23" s="100">
        <v>138</v>
      </c>
      <c r="D23" s="101">
        <v>5060</v>
      </c>
      <c r="E23" s="102">
        <v>63</v>
      </c>
      <c r="F23" s="99">
        <v>2029</v>
      </c>
      <c r="G23" s="100">
        <v>28</v>
      </c>
      <c r="H23" s="101">
        <v>1368</v>
      </c>
      <c r="I23" s="102">
        <v>23</v>
      </c>
      <c r="J23" s="99">
        <v>0</v>
      </c>
      <c r="K23" s="100">
        <v>0</v>
      </c>
      <c r="L23" s="101">
        <v>0</v>
      </c>
      <c r="M23" s="102">
        <v>0</v>
      </c>
      <c r="O23" s="88" t="s">
        <v>72</v>
      </c>
      <c r="P23" s="278">
        <f>B23/('Section I'!$C$33+'Section I'!$H$33)</f>
        <v>0.0011516734369820263</v>
      </c>
      <c r="Q23" s="278">
        <f>D23/('Section I'!$C$34+'Section I'!$H$34)</f>
        <v>0.0011285138654432327</v>
      </c>
      <c r="R23" s="278">
        <f>F23/('Section I'!$C$35+'Section I'!$H$35)</f>
        <v>0.0011477698531940697</v>
      </c>
      <c r="S23" s="278">
        <f>H23/('Section I'!$C$36+'Section I'!$H$36)</f>
        <v>0.0011721179863561353</v>
      </c>
      <c r="T23" s="278" t="e">
        <f>J23/('Section I'!$C$37+'Section I'!$H$37)</f>
        <v>#DIV/0!</v>
      </c>
      <c r="U23" s="278" t="e">
        <f>L23/('Section I'!$C$38+'Section I'!$H$38)</f>
        <v>#DIV/0!</v>
      </c>
      <c r="V23" s="279">
        <f>(B23+D23+F23+H23+J23+L23)/('Section I'!$C$39+'Section I'!$H$39)</f>
        <v>0.0011476009969030756</v>
      </c>
      <c r="X23" s="88" t="s">
        <v>72</v>
      </c>
      <c r="Y23" s="268">
        <f t="shared" si="0"/>
        <v>116.1304347826087</v>
      </c>
      <c r="Z23" s="268">
        <f t="shared" si="1"/>
        <v>80.31746031746032</v>
      </c>
      <c r="AA23" s="268">
        <f t="shared" si="2"/>
        <v>72.46428571428571</v>
      </c>
      <c r="AB23" s="268">
        <f t="shared" si="3"/>
        <v>59.47826086956522</v>
      </c>
      <c r="AC23" s="268">
        <f t="shared" si="4"/>
      </c>
      <c r="AD23" s="268">
        <f t="shared" si="5"/>
      </c>
      <c r="AE23" s="269">
        <f t="shared" si="6"/>
        <v>97.1547619047619</v>
      </c>
    </row>
    <row r="24" spans="1:31" ht="13.5">
      <c r="A24" s="87" t="s">
        <v>73</v>
      </c>
      <c r="B24" s="95">
        <v>19678</v>
      </c>
      <c r="C24" s="96">
        <v>138</v>
      </c>
      <c r="D24" s="97">
        <v>9120</v>
      </c>
      <c r="E24" s="98">
        <v>63</v>
      </c>
      <c r="F24" s="95">
        <v>3986</v>
      </c>
      <c r="G24" s="96">
        <v>28</v>
      </c>
      <c r="H24" s="97">
        <v>2962</v>
      </c>
      <c r="I24" s="98">
        <v>23</v>
      </c>
      <c r="J24" s="95">
        <v>0</v>
      </c>
      <c r="K24" s="96">
        <v>0</v>
      </c>
      <c r="L24" s="97">
        <v>0</v>
      </c>
      <c r="M24" s="98">
        <v>0</v>
      </c>
      <c r="O24" s="88" t="s">
        <v>73</v>
      </c>
      <c r="P24" s="278">
        <f>B24/('Section I'!$C$33+'Section I'!$H$33)</f>
        <v>0.0014141164291109644</v>
      </c>
      <c r="Q24" s="278">
        <f>D24/('Section I'!$C$34+'Section I'!$H$34)</f>
        <v>0.0020340012752652734</v>
      </c>
      <c r="R24" s="278">
        <f>F24/('Section I'!$C$35+'Section I'!$H$35)</f>
        <v>0.0022548105642343826</v>
      </c>
      <c r="S24" s="278">
        <f>H24/('Section I'!$C$36+'Section I'!$H$36)</f>
        <v>0.002537875347651223</v>
      </c>
      <c r="T24" s="278" t="e">
        <f>J24/('Section I'!$C$37+'Section I'!$H$37)</f>
        <v>#DIV/0!</v>
      </c>
      <c r="U24" s="278" t="e">
        <f>L24/('Section I'!$C$38+'Section I'!$H$38)</f>
        <v>#DIV/0!</v>
      </c>
      <c r="V24" s="279">
        <f>(B24+D24+F24+H24+J24+L24)/('Section I'!$C$39+'Section I'!$H$39)</f>
        <v>0.0016755358916512415</v>
      </c>
      <c r="X24" s="88" t="s">
        <v>73</v>
      </c>
      <c r="Y24" s="268">
        <f t="shared" si="0"/>
        <v>142.59420289855072</v>
      </c>
      <c r="Z24" s="268">
        <f t="shared" si="1"/>
        <v>144.76190476190476</v>
      </c>
      <c r="AA24" s="268">
        <f t="shared" si="2"/>
        <v>142.35714285714286</v>
      </c>
      <c r="AB24" s="268">
        <f t="shared" si="3"/>
        <v>128.7826086956522</v>
      </c>
      <c r="AC24" s="268">
        <f t="shared" si="4"/>
      </c>
      <c r="AD24" s="268">
        <f t="shared" si="5"/>
      </c>
      <c r="AE24" s="269">
        <f t="shared" si="6"/>
        <v>141.84920634920636</v>
      </c>
    </row>
    <row r="25" spans="1:31" ht="13.5">
      <c r="A25" s="87" t="s">
        <v>74</v>
      </c>
      <c r="B25" s="99">
        <v>32052</v>
      </c>
      <c r="C25" s="100">
        <v>138</v>
      </c>
      <c r="D25" s="101">
        <v>10120</v>
      </c>
      <c r="E25" s="102">
        <v>63</v>
      </c>
      <c r="F25" s="99">
        <v>4058</v>
      </c>
      <c r="G25" s="100">
        <v>28</v>
      </c>
      <c r="H25" s="101">
        <v>2737</v>
      </c>
      <c r="I25" s="102">
        <v>23</v>
      </c>
      <c r="J25" s="99">
        <v>0</v>
      </c>
      <c r="K25" s="100">
        <v>0</v>
      </c>
      <c r="L25" s="101">
        <v>0</v>
      </c>
      <c r="M25" s="102">
        <v>0</v>
      </c>
      <c r="O25" s="88" t="s">
        <v>74</v>
      </c>
      <c r="P25" s="278">
        <f>B25/('Section I'!$C$33+'Section I'!$H$33)</f>
        <v>0.0023033468739640526</v>
      </c>
      <c r="Q25" s="278">
        <f>D25/('Section I'!$C$34+'Section I'!$H$34)</f>
        <v>0.0022570277308864655</v>
      </c>
      <c r="R25" s="278">
        <f>F25/('Section I'!$C$35+'Section I'!$H$35)</f>
        <v>0.0022955397063881395</v>
      </c>
      <c r="S25" s="278">
        <f>H25/('Section I'!$C$36+'Section I'!$H$36)</f>
        <v>0.002345092784105806</v>
      </c>
      <c r="T25" s="278" t="e">
        <f>J25/('Section I'!$C$37+'Section I'!$H$37)</f>
        <v>#DIV/0!</v>
      </c>
      <c r="U25" s="278" t="e">
        <f>L25/('Section I'!$C$38+'Section I'!$H$38)</f>
        <v>#DIV/0!</v>
      </c>
      <c r="V25" s="279">
        <f>(B25+D25+F25+H25+J25+L25)/('Section I'!$C$39+'Section I'!$H$39)</f>
        <v>0.002295248867187555</v>
      </c>
      <c r="X25" s="88" t="s">
        <v>74</v>
      </c>
      <c r="Y25" s="268">
        <f t="shared" si="0"/>
        <v>232.2608695652174</v>
      </c>
      <c r="Z25" s="268">
        <f t="shared" si="1"/>
        <v>160.63492063492063</v>
      </c>
      <c r="AA25" s="268">
        <f t="shared" si="2"/>
        <v>144.92857142857142</v>
      </c>
      <c r="AB25" s="268">
        <f t="shared" si="3"/>
        <v>119</v>
      </c>
      <c r="AC25" s="268">
        <f t="shared" si="4"/>
      </c>
      <c r="AD25" s="268">
        <f t="shared" si="5"/>
      </c>
      <c r="AE25" s="269">
        <f t="shared" si="6"/>
        <v>194.31349206349208</v>
      </c>
    </row>
    <row r="26" spans="1:31" ht="13.5">
      <c r="A26" s="89" t="s">
        <v>75</v>
      </c>
      <c r="B26" s="103"/>
      <c r="C26" s="104"/>
      <c r="D26" s="105"/>
      <c r="E26" s="106"/>
      <c r="F26" s="103"/>
      <c r="G26" s="104"/>
      <c r="H26" s="105"/>
      <c r="I26" s="106"/>
      <c r="J26" s="103"/>
      <c r="K26" s="104"/>
      <c r="L26" s="105"/>
      <c r="M26" s="106"/>
      <c r="O26" s="88" t="s">
        <v>75</v>
      </c>
      <c r="P26" s="278">
        <f>B26/('Section I'!$C$33+'Section I'!$H$33)</f>
        <v>0</v>
      </c>
      <c r="Q26" s="278">
        <f>D26/('Section I'!$C$34+'Section I'!$H$34)</f>
        <v>0</v>
      </c>
      <c r="R26" s="278">
        <f>F26/('Section I'!$C$35+'Section I'!$H$35)</f>
        <v>0</v>
      </c>
      <c r="S26" s="278">
        <f>H26/('Section I'!$C$36+'Section I'!$H$36)</f>
        <v>0</v>
      </c>
      <c r="T26" s="278" t="e">
        <f>J26/('Section I'!$C$37+'Section I'!$H$37)</f>
        <v>#DIV/0!</v>
      </c>
      <c r="U26" s="278" t="e">
        <f>L26/('Section I'!$C$38+'Section I'!$H$38)</f>
        <v>#DIV/0!</v>
      </c>
      <c r="V26" s="279">
        <f>(B26+D26+F26+H26+J26+L26)/('Section I'!$C$39+'Section I'!$H$39)</f>
        <v>0</v>
      </c>
      <c r="X26" s="88" t="s">
        <v>75</v>
      </c>
      <c r="Y26" s="268">
        <f t="shared" si="0"/>
      </c>
      <c r="Z26" s="268">
        <f t="shared" si="1"/>
      </c>
      <c r="AA26" s="268">
        <f t="shared" si="2"/>
      </c>
      <c r="AB26" s="268">
        <f t="shared" si="3"/>
      </c>
      <c r="AC26" s="268">
        <f t="shared" si="4"/>
      </c>
      <c r="AD26" s="268">
        <f t="shared" si="5"/>
      </c>
      <c r="AE26" s="269">
        <f t="shared" si="6"/>
      </c>
    </row>
    <row r="27" spans="1:31" ht="14.25" thickBot="1">
      <c r="A27" s="90" t="s">
        <v>76</v>
      </c>
      <c r="B27" s="202">
        <f aca="true" t="shared" si="8" ref="B27:L27">SUM(B17:B26)</f>
        <v>3036877</v>
      </c>
      <c r="C27" s="203">
        <f>MAX(C17:C26)</f>
        <v>138</v>
      </c>
      <c r="D27" s="204">
        <f t="shared" si="8"/>
        <v>1063776</v>
      </c>
      <c r="E27" s="203">
        <f>MAX(E17:E26)</f>
        <v>63</v>
      </c>
      <c r="F27" s="202">
        <f t="shared" si="8"/>
        <v>432481</v>
      </c>
      <c r="G27" s="203">
        <f>MAX(G17:G26)</f>
        <v>28</v>
      </c>
      <c r="H27" s="204">
        <f t="shared" si="8"/>
        <v>300069</v>
      </c>
      <c r="I27" s="203">
        <f>MAX(I17:I26)</f>
        <v>23</v>
      </c>
      <c r="J27" s="202">
        <f t="shared" si="8"/>
        <v>0</v>
      </c>
      <c r="K27" s="203">
        <f>MAX(K17:K26)</f>
        <v>0</v>
      </c>
      <c r="L27" s="204">
        <f t="shared" si="8"/>
        <v>0</v>
      </c>
      <c r="M27" s="203">
        <f>MAX(M17:M26)</f>
        <v>0</v>
      </c>
      <c r="O27" s="91" t="s">
        <v>76</v>
      </c>
      <c r="P27" s="280">
        <f>B27/('Section I'!$C$33+'Section I'!$H$33)</f>
        <v>0.21823852316745695</v>
      </c>
      <c r="Q27" s="280">
        <f>D27/('Section I'!$C$34+'Section I'!$H$34)</f>
        <v>0.2372501908548894</v>
      </c>
      <c r="R27" s="280">
        <f>F27/('Section I'!$C$35+'Section I'!$H$35)</f>
        <v>0.2446469462194305</v>
      </c>
      <c r="S27" s="280">
        <f>H27/('Section I'!$C$36+'Section I'!$H$36)</f>
        <v>0.2571025380467099</v>
      </c>
      <c r="T27" s="278" t="e">
        <f>J27/('Section I'!$C$37+'Section I'!$H$37)</f>
        <v>#DIV/0!</v>
      </c>
      <c r="U27" s="280" t="e">
        <f>L27/('Section I'!$C$38+'Section I'!$H$38)</f>
        <v>#DIV/0!</v>
      </c>
      <c r="V27" s="281">
        <f>(B27+D27+F27+H27+J27+L27)/('Section I'!$C$39+'Section I'!$H$39)</f>
        <v>0.22654856761977438</v>
      </c>
      <c r="X27" s="91" t="s">
        <v>76</v>
      </c>
      <c r="Y27" s="268">
        <f t="shared" si="0"/>
        <v>22006.355072463768</v>
      </c>
      <c r="Z27" s="268">
        <f t="shared" si="1"/>
        <v>16885.333333333332</v>
      </c>
      <c r="AA27" s="268">
        <f t="shared" si="2"/>
        <v>15445.75</v>
      </c>
      <c r="AB27" s="268">
        <f t="shared" si="3"/>
        <v>13046.478260869566</v>
      </c>
      <c r="AC27" s="268">
        <f t="shared" si="4"/>
      </c>
      <c r="AD27" s="268">
        <f t="shared" si="5"/>
      </c>
      <c r="AE27" s="269">
        <f t="shared" si="6"/>
        <v>19179.376984126986</v>
      </c>
    </row>
    <row r="28" spans="1:31" ht="16.5" customHeight="1" thickBot="1" thickTop="1">
      <c r="A28" s="92" t="s">
        <v>77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O28" s="84"/>
      <c r="P28" s="284" t="s">
        <v>53</v>
      </c>
      <c r="Q28" s="284" t="s">
        <v>54</v>
      </c>
      <c r="R28" s="284" t="s">
        <v>55</v>
      </c>
      <c r="S28" s="284" t="s">
        <v>56</v>
      </c>
      <c r="T28" s="284" t="s">
        <v>57</v>
      </c>
      <c r="U28" s="284" t="s">
        <v>58</v>
      </c>
      <c r="V28" s="285" t="s">
        <v>65</v>
      </c>
      <c r="X28" s="84"/>
      <c r="Y28" s="270" t="s">
        <v>53</v>
      </c>
      <c r="Z28" s="270" t="s">
        <v>54</v>
      </c>
      <c r="AA28" s="270" t="s">
        <v>55</v>
      </c>
      <c r="AB28" s="270" t="s">
        <v>56</v>
      </c>
      <c r="AC28" s="270" t="s">
        <v>57</v>
      </c>
      <c r="AD28" s="270" t="s">
        <v>58</v>
      </c>
      <c r="AE28" s="271" t="s">
        <v>65</v>
      </c>
    </row>
    <row r="29" spans="1:31" ht="13.5">
      <c r="A29" s="93" t="s">
        <v>78</v>
      </c>
      <c r="B29" s="205">
        <f>(B5+(B17*'Section I'!$K$49))</f>
        <v>2536976.408</v>
      </c>
      <c r="C29" s="206">
        <f aca="true" t="shared" si="9" ref="C29:C38">C17+C5</f>
        <v>310</v>
      </c>
      <c r="D29" s="207">
        <f>(D5+(D17*'Section I'!$K$49))</f>
        <v>1267276.668</v>
      </c>
      <c r="E29" s="208">
        <f aca="true" t="shared" si="10" ref="E29:E38">E17+E5</f>
        <v>226</v>
      </c>
      <c r="F29" s="205">
        <f>(F5+(F17*'Section I'!$K$49))</f>
        <v>738156.79</v>
      </c>
      <c r="G29" s="206">
        <f aca="true" t="shared" si="11" ref="G29:G38">G17+G5</f>
        <v>154</v>
      </c>
      <c r="H29" s="207">
        <f>(H5+(H17*'Section I'!$K$49))</f>
        <v>333016.022</v>
      </c>
      <c r="I29" s="208">
        <f aca="true" t="shared" si="12" ref="I29:I38">I17+I5</f>
        <v>92</v>
      </c>
      <c r="J29" s="205">
        <f>(J5+(J17*'Section I'!$K$49))</f>
        <v>25975</v>
      </c>
      <c r="K29" s="206">
        <f aca="true" t="shared" si="13" ref="K29:K38">K17+K5</f>
        <v>12</v>
      </c>
      <c r="L29" s="207">
        <f>(L5+(L17*'Section I'!$K$49))</f>
        <v>0</v>
      </c>
      <c r="M29" s="208">
        <f aca="true" t="shared" si="14" ref="M29:M38">M17+M5</f>
        <v>0</v>
      </c>
      <c r="O29" s="88" t="s">
        <v>66</v>
      </c>
      <c r="P29" s="278">
        <f>B29/('Section I'!$C$41+'Section I'!$H$41)</f>
        <v>0.09684398817354893</v>
      </c>
      <c r="Q29" s="278">
        <f>D29/('Section I'!$C$42+'Section I'!$H$42)</f>
        <v>0.088961747503052</v>
      </c>
      <c r="R29" s="278">
        <f>F29/('Section I'!$C$43+'Section I'!$H$43)</f>
        <v>0.08785190249196963</v>
      </c>
      <c r="S29" s="278">
        <f>H29/('Section I'!$C$44+'Section I'!$H$44)</f>
        <v>0.08709640438868557</v>
      </c>
      <c r="T29" s="278">
        <f>J29/('Section I'!$C$45+'Section I'!$H$45)</f>
        <v>0.07884328777268851</v>
      </c>
      <c r="U29" s="278" t="e">
        <f>L29/('Section I'!$C$46+'Section I'!$H$46)</f>
        <v>#DIV/0!</v>
      </c>
      <c r="V29" s="279">
        <f>(B29+D29+F29+H29+J29+L29)/('Section I'!$C$47+'Section I'!$H$47)</f>
        <v>0.09248452098679773</v>
      </c>
      <c r="X29" s="88" t="s">
        <v>66</v>
      </c>
      <c r="Y29" s="268">
        <f t="shared" si="0"/>
        <v>8183.794864516129</v>
      </c>
      <c r="Z29" s="268">
        <f t="shared" si="1"/>
        <v>5607.418884955752</v>
      </c>
      <c r="AA29" s="268">
        <f t="shared" si="2"/>
        <v>4793.225909090909</v>
      </c>
      <c r="AB29" s="268">
        <f t="shared" si="3"/>
        <v>3619.739369565217</v>
      </c>
      <c r="AC29" s="268">
        <f t="shared" si="4"/>
        <v>2164.5833333333335</v>
      </c>
      <c r="AD29" s="268">
        <f t="shared" si="5"/>
      </c>
      <c r="AE29" s="269">
        <f t="shared" si="6"/>
        <v>6173.048977329975</v>
      </c>
    </row>
    <row r="30" spans="1:31" ht="13.5">
      <c r="A30" s="87" t="s">
        <v>79</v>
      </c>
      <c r="B30" s="209">
        <f>B18+B6</f>
        <v>1376759</v>
      </c>
      <c r="C30" s="210">
        <f t="shared" si="9"/>
        <v>295</v>
      </c>
      <c r="D30" s="211">
        <f>D18+D6</f>
        <v>985976</v>
      </c>
      <c r="E30" s="212">
        <f t="shared" si="10"/>
        <v>221</v>
      </c>
      <c r="F30" s="209">
        <f>F18+F6</f>
        <v>639609</v>
      </c>
      <c r="G30" s="210">
        <f t="shared" si="11"/>
        <v>150</v>
      </c>
      <c r="H30" s="211">
        <f>H18+H6</f>
        <v>236749</v>
      </c>
      <c r="I30" s="212">
        <f t="shared" si="12"/>
        <v>69</v>
      </c>
      <c r="J30" s="209">
        <f>J18+J6</f>
        <v>22250</v>
      </c>
      <c r="K30" s="210">
        <f t="shared" si="13"/>
        <v>6</v>
      </c>
      <c r="L30" s="211">
        <f>L18+L6</f>
        <v>0</v>
      </c>
      <c r="M30" s="212">
        <f t="shared" si="14"/>
        <v>0</v>
      </c>
      <c r="O30" s="88" t="s">
        <v>67</v>
      </c>
      <c r="P30" s="278">
        <f>B30/('Section I'!$C$41+'Section I'!$H$41)</f>
        <v>0.05255501465972918</v>
      </c>
      <c r="Q30" s="278">
        <f>D30/('Section I'!$C$42+'Section I'!$H$42)</f>
        <v>0.06921467913908536</v>
      </c>
      <c r="R30" s="278">
        <f>F30/('Section I'!$C$43+'Section I'!$H$43)</f>
        <v>0.07612321428484888</v>
      </c>
      <c r="S30" s="278">
        <f>H30/('Section I'!$C$44+'Section I'!$H$44)</f>
        <v>0.06191890263651315</v>
      </c>
      <c r="T30" s="278">
        <f>J30/('Section I'!$C$45+'Section I'!$H$45)</f>
        <v>0.06753659876582557</v>
      </c>
      <c r="U30" s="278" t="e">
        <f>L30/('Section I'!$C$46+'Section I'!$H$46)</f>
        <v>#DIV/0!</v>
      </c>
      <c r="V30" s="279">
        <f>(B30+D30+F30+H30+J30+L30)/('Section I'!$C$47+'Section I'!$H$47)</f>
        <v>0.06153827283687509</v>
      </c>
      <c r="X30" s="88" t="s">
        <v>67</v>
      </c>
      <c r="Y30" s="268">
        <f t="shared" si="0"/>
        <v>4666.979661016949</v>
      </c>
      <c r="Z30" s="268">
        <f t="shared" si="1"/>
        <v>4461.429864253394</v>
      </c>
      <c r="AA30" s="268">
        <f t="shared" si="2"/>
        <v>4264.06</v>
      </c>
      <c r="AB30" s="268">
        <f t="shared" si="3"/>
        <v>3431.144927536232</v>
      </c>
      <c r="AC30" s="268">
        <f t="shared" si="4"/>
        <v>3708.3333333333335</v>
      </c>
      <c r="AD30" s="268">
        <f t="shared" si="5"/>
      </c>
      <c r="AE30" s="269">
        <f t="shared" si="6"/>
        <v>4401.272604588394</v>
      </c>
    </row>
    <row r="31" spans="1:31" ht="13.5">
      <c r="A31" s="87" t="s">
        <v>80</v>
      </c>
      <c r="B31" s="213">
        <f>B19+B7</f>
        <v>13025</v>
      </c>
      <c r="C31" s="214">
        <f t="shared" si="9"/>
        <v>310</v>
      </c>
      <c r="D31" s="215">
        <f>D19+D7</f>
        <v>9542</v>
      </c>
      <c r="E31" s="216">
        <f t="shared" si="10"/>
        <v>226</v>
      </c>
      <c r="F31" s="213">
        <f>F19+F7</f>
        <v>6472</v>
      </c>
      <c r="G31" s="214">
        <f t="shared" si="11"/>
        <v>154</v>
      </c>
      <c r="H31" s="215">
        <f>H19+H7</f>
        <v>3905</v>
      </c>
      <c r="I31" s="216">
        <f t="shared" si="12"/>
        <v>93</v>
      </c>
      <c r="J31" s="213">
        <f>J19+J7</f>
        <v>511</v>
      </c>
      <c r="K31" s="214">
        <f t="shared" si="13"/>
        <v>12</v>
      </c>
      <c r="L31" s="215">
        <f>L19+L7</f>
        <v>0</v>
      </c>
      <c r="M31" s="216">
        <f t="shared" si="14"/>
        <v>0</v>
      </c>
      <c r="O31" s="88" t="s">
        <v>68</v>
      </c>
      <c r="P31" s="278">
        <f>B31/('Section I'!$C$41+'Section I'!$H$41)</f>
        <v>0.0004972032621126664</v>
      </c>
      <c r="Q31" s="278">
        <f>D31/('Section I'!$C$42+'Section I'!$H$42)</f>
        <v>0.0006698403088362723</v>
      </c>
      <c r="R31" s="278">
        <f>F31/('Section I'!$C$43+'Section I'!$H$43)</f>
        <v>0.0007702665891998736</v>
      </c>
      <c r="S31" s="278">
        <f>H31/('Section I'!$C$44+'Section I'!$H$44)</f>
        <v>0.0010213065938845945</v>
      </c>
      <c r="T31" s="278">
        <f>J31/('Section I'!$C$45+'Section I'!$H$45)</f>
        <v>0.0015510652570488478</v>
      </c>
      <c r="U31" s="278" t="e">
        <f>L31/('Section I'!$C$46+'Section I'!$H$46)</f>
        <v>#DIV/0!</v>
      </c>
      <c r="V31" s="279">
        <f>(B31+D31+F31+H31+J31+L31)/('Section I'!$C$47+'Section I'!$H$47)</f>
        <v>0.0006312623105750165</v>
      </c>
      <c r="X31" s="88" t="s">
        <v>68</v>
      </c>
      <c r="Y31" s="268">
        <f t="shared" si="0"/>
        <v>42.016129032258064</v>
      </c>
      <c r="Z31" s="268">
        <f t="shared" si="1"/>
        <v>42.2212389380531</v>
      </c>
      <c r="AA31" s="268">
        <f t="shared" si="2"/>
        <v>42.02597402597402</v>
      </c>
      <c r="AB31" s="268">
        <f t="shared" si="3"/>
        <v>41.98924731182796</v>
      </c>
      <c r="AC31" s="268">
        <f t="shared" si="4"/>
        <v>42.583333333333336</v>
      </c>
      <c r="AD31" s="268">
        <f t="shared" si="5"/>
      </c>
      <c r="AE31" s="269">
        <f t="shared" si="6"/>
        <v>42.081761006289305</v>
      </c>
    </row>
    <row r="32" spans="1:31" ht="13.5">
      <c r="A32" s="87" t="s">
        <v>81</v>
      </c>
      <c r="B32" s="209">
        <f>B20+B8</f>
        <v>72691</v>
      </c>
      <c r="C32" s="210">
        <f t="shared" si="9"/>
        <v>54</v>
      </c>
      <c r="D32" s="217">
        <f>D20+D8</f>
        <v>31504</v>
      </c>
      <c r="E32" s="212">
        <f t="shared" si="10"/>
        <v>26</v>
      </c>
      <c r="F32" s="209">
        <f>F20+F8</f>
        <v>6785</v>
      </c>
      <c r="G32" s="210">
        <f t="shared" si="11"/>
        <v>8</v>
      </c>
      <c r="H32" s="217">
        <f>H20+H8</f>
        <v>18676</v>
      </c>
      <c r="I32" s="212">
        <f t="shared" si="12"/>
        <v>13</v>
      </c>
      <c r="J32" s="209">
        <f>J20+J8</f>
        <v>4396</v>
      </c>
      <c r="K32" s="210">
        <f t="shared" si="13"/>
        <v>3</v>
      </c>
      <c r="L32" s="217">
        <f>L20+L8</f>
        <v>0</v>
      </c>
      <c r="M32" s="212">
        <f t="shared" si="14"/>
        <v>0</v>
      </c>
      <c r="O32" s="88" t="s">
        <v>69</v>
      </c>
      <c r="P32" s="278">
        <f>B32/('Section I'!$C$41+'Section I'!$H$41)</f>
        <v>0.002774833192033154</v>
      </c>
      <c r="Q32" s="278">
        <f>D32/('Section I'!$C$42+'Section I'!$H$42)</f>
        <v>0.0022115540861012283</v>
      </c>
      <c r="R32" s="278">
        <f>F32/('Section I'!$C$43+'Section I'!$H$43)</f>
        <v>0.0008075183571880628</v>
      </c>
      <c r="S32" s="278">
        <f>H32/('Section I'!$C$44+'Section I'!$H$44)</f>
        <v>0.004884487054388908</v>
      </c>
      <c r="T32" s="278">
        <f>J32/('Section I'!$C$45+'Section I'!$H$45)</f>
        <v>0.01334341070447502</v>
      </c>
      <c r="U32" s="278" t="e">
        <f>L32/('Section I'!$C$46+'Section I'!$H$46)</f>
        <v>#DIV/0!</v>
      </c>
      <c r="V32" s="279">
        <f>(B32+D32+F32+H32+J32+L32)/('Section I'!$C$47+'Section I'!$H$47)</f>
        <v>0.002529426849714605</v>
      </c>
      <c r="X32" s="88" t="s">
        <v>69</v>
      </c>
      <c r="Y32" s="268">
        <f t="shared" si="0"/>
        <v>1346.1296296296296</v>
      </c>
      <c r="Z32" s="268">
        <f t="shared" si="1"/>
        <v>1211.6923076923076</v>
      </c>
      <c r="AA32" s="268">
        <f t="shared" si="2"/>
        <v>848.125</v>
      </c>
      <c r="AB32" s="268">
        <f t="shared" si="3"/>
        <v>1436.6153846153845</v>
      </c>
      <c r="AC32" s="268">
        <f t="shared" si="4"/>
        <v>1465.3333333333333</v>
      </c>
      <c r="AD32" s="268">
        <f t="shared" si="5"/>
      </c>
      <c r="AE32" s="269">
        <f t="shared" si="6"/>
        <v>1288.9615384615386</v>
      </c>
    </row>
    <row r="33" spans="1:31" ht="13.5">
      <c r="A33" s="87" t="s">
        <v>82</v>
      </c>
      <c r="B33" s="213">
        <f>B21+B9</f>
        <v>66838</v>
      </c>
      <c r="C33" s="214">
        <f t="shared" si="9"/>
        <v>221</v>
      </c>
      <c r="D33" s="215">
        <f>D21+D9</f>
        <v>50907</v>
      </c>
      <c r="E33" s="216">
        <f t="shared" si="10"/>
        <v>169</v>
      </c>
      <c r="F33" s="213">
        <f>F21+F9</f>
        <v>34977</v>
      </c>
      <c r="G33" s="214">
        <f t="shared" si="11"/>
        <v>130</v>
      </c>
      <c r="H33" s="215">
        <f>H21+H9</f>
        <v>12997</v>
      </c>
      <c r="I33" s="216">
        <f t="shared" si="12"/>
        <v>61</v>
      </c>
      <c r="J33" s="213">
        <f>J21+J9</f>
        <v>1417</v>
      </c>
      <c r="K33" s="214">
        <f t="shared" si="13"/>
        <v>7</v>
      </c>
      <c r="L33" s="215">
        <f>L21+L9</f>
        <v>0</v>
      </c>
      <c r="M33" s="216">
        <f t="shared" si="14"/>
        <v>0</v>
      </c>
      <c r="O33" s="88" t="s">
        <v>70</v>
      </c>
      <c r="P33" s="278">
        <f>B33/('Section I'!$C$41+'Section I'!$H$41)</f>
        <v>0.002551406651292622</v>
      </c>
      <c r="Q33" s="278">
        <f>D33/('Section I'!$C$42+'Section I'!$H$42)</f>
        <v>0.003573628233276893</v>
      </c>
      <c r="R33" s="278">
        <f>F33/('Section I'!$C$43+'Section I'!$H$43)</f>
        <v>0.00416279581125525</v>
      </c>
      <c r="S33" s="278">
        <f>H33/('Section I'!$C$44+'Section I'!$H$44)</f>
        <v>0.0033992117287370226</v>
      </c>
      <c r="T33" s="278">
        <f>J33/('Section I'!$C$45+'Section I'!$H$45)</f>
        <v>0.004301094851738195</v>
      </c>
      <c r="U33" s="278" t="e">
        <f>L33/('Section I'!$C$46+'Section I'!$H$46)</f>
        <v>#DIV/0!</v>
      </c>
      <c r="V33" s="279">
        <f>(B33+D33+F33+H33+J33+L33)/('Section I'!$C$47+'Section I'!$H$47)</f>
        <v>0.0031536887622258545</v>
      </c>
      <c r="X33" s="88" t="s">
        <v>70</v>
      </c>
      <c r="Y33" s="268">
        <f t="shared" si="0"/>
        <v>302.4343891402715</v>
      </c>
      <c r="Z33" s="268">
        <f t="shared" si="1"/>
        <v>301.2248520710059</v>
      </c>
      <c r="AA33" s="268">
        <f t="shared" si="2"/>
        <v>269.05384615384617</v>
      </c>
      <c r="AB33" s="268">
        <f t="shared" si="3"/>
        <v>213.0655737704918</v>
      </c>
      <c r="AC33" s="268">
        <f t="shared" si="4"/>
        <v>202.42857142857142</v>
      </c>
      <c r="AD33" s="268">
        <f t="shared" si="5"/>
      </c>
      <c r="AE33" s="269">
        <f t="shared" si="6"/>
        <v>284.2448979591837</v>
      </c>
    </row>
    <row r="34" spans="1:31" ht="13.5">
      <c r="A34" s="87" t="s">
        <v>83</v>
      </c>
      <c r="B34" s="209">
        <f>(B10+(B22*'Section I'!$K$49))</f>
        <v>1765528.952</v>
      </c>
      <c r="C34" s="210">
        <f t="shared" si="9"/>
        <v>310</v>
      </c>
      <c r="D34" s="211">
        <f>(D10+(D22*'Section I'!$K$49))</f>
        <v>1098660.642</v>
      </c>
      <c r="E34" s="212">
        <f t="shared" si="10"/>
        <v>226</v>
      </c>
      <c r="F34" s="209">
        <f>(F10+(F22*'Section I'!$K$49))</f>
        <v>635291.312</v>
      </c>
      <c r="G34" s="210">
        <f t="shared" si="11"/>
        <v>154</v>
      </c>
      <c r="H34" s="211">
        <f>(H10+(H22*'Section I'!$K$49))</f>
        <v>288898.774</v>
      </c>
      <c r="I34" s="212">
        <f t="shared" si="12"/>
        <v>95</v>
      </c>
      <c r="J34" s="209">
        <f>(J10+(J22*'Section I'!$K$49))</f>
        <v>26530</v>
      </c>
      <c r="K34" s="210">
        <f t="shared" si="13"/>
        <v>12</v>
      </c>
      <c r="L34" s="211">
        <f>(L10+(L22*'Section I'!$K$49))</f>
        <v>0</v>
      </c>
      <c r="M34" s="212">
        <f t="shared" si="14"/>
        <v>0</v>
      </c>
      <c r="O34" s="88" t="s">
        <v>71</v>
      </c>
      <c r="P34" s="278">
        <f>B34/('Section I'!$C$41+'Section I'!$H$41)</f>
        <v>0.06739552816036525</v>
      </c>
      <c r="Q34" s="278">
        <f>D34/('Section I'!$C$42+'Section I'!$H$42)</f>
        <v>0.07712504545624997</v>
      </c>
      <c r="R34" s="278">
        <f>F34/('Section I'!$C$43+'Section I'!$H$43)</f>
        <v>0.07560934364069109</v>
      </c>
      <c r="S34" s="278">
        <f>H34/('Section I'!$C$44+'Section I'!$H$44)</f>
        <v>0.07555805962903335</v>
      </c>
      <c r="T34" s="278">
        <f>J34/('Section I'!$C$45+'Section I'!$H$45)</f>
        <v>0.08052790855089224</v>
      </c>
      <c r="U34" s="278" t="e">
        <f>L34/('Section I'!$C$46+'Section I'!$H$46)</f>
        <v>#DIV/0!</v>
      </c>
      <c r="V34" s="279">
        <f>(B34+D34+F34+H34+J34+L34)/('Section I'!$C$47+'Section I'!$H$47)</f>
        <v>0.0719835211248482</v>
      </c>
      <c r="X34" s="88" t="s">
        <v>71</v>
      </c>
      <c r="Y34" s="268">
        <f t="shared" si="0"/>
        <v>5695.254683870968</v>
      </c>
      <c r="Z34" s="268">
        <f t="shared" si="1"/>
        <v>4861.330274336283</v>
      </c>
      <c r="AA34" s="268">
        <f t="shared" si="2"/>
        <v>4125.26825974026</v>
      </c>
      <c r="AB34" s="268">
        <f t="shared" si="3"/>
        <v>3041.0397263157893</v>
      </c>
      <c r="AC34" s="268">
        <f t="shared" si="4"/>
        <v>2210.8333333333335</v>
      </c>
      <c r="AD34" s="268">
        <f t="shared" si="5"/>
      </c>
      <c r="AE34" s="269">
        <f t="shared" si="6"/>
        <v>4786.586800501882</v>
      </c>
    </row>
    <row r="35" spans="1:31" ht="13.5">
      <c r="A35" s="87" t="s">
        <v>84</v>
      </c>
      <c r="B35" s="209">
        <f>B23+B11</f>
        <v>33107</v>
      </c>
      <c r="C35" s="210">
        <f t="shared" si="9"/>
        <v>310</v>
      </c>
      <c r="D35" s="211">
        <f>D23+D11</f>
        <v>17115</v>
      </c>
      <c r="E35" s="212">
        <f t="shared" si="10"/>
        <v>226</v>
      </c>
      <c r="F35" s="209">
        <f>F23+F11</f>
        <v>10030</v>
      </c>
      <c r="G35" s="210">
        <f t="shared" si="11"/>
        <v>154</v>
      </c>
      <c r="H35" s="211">
        <f>H23+H11</f>
        <v>4648</v>
      </c>
      <c r="I35" s="212">
        <f t="shared" si="12"/>
        <v>95</v>
      </c>
      <c r="J35" s="209">
        <f>J23+J11</f>
        <v>383</v>
      </c>
      <c r="K35" s="210">
        <f t="shared" si="13"/>
        <v>12</v>
      </c>
      <c r="L35" s="211">
        <f>L23+L11</f>
        <v>0</v>
      </c>
      <c r="M35" s="212">
        <f t="shared" si="14"/>
        <v>0</v>
      </c>
      <c r="O35" s="88" t="s">
        <v>72</v>
      </c>
      <c r="P35" s="278">
        <f>B35/('Section I'!$C$41+'Section I'!$H$41)</f>
        <v>0.00126379335115271</v>
      </c>
      <c r="Q35" s="278">
        <f>D35/('Section I'!$C$42+'Section I'!$H$42)</f>
        <v>0.0012014584872912179</v>
      </c>
      <c r="R35" s="278">
        <f>F35/('Section I'!$C$43+'Section I'!$H$43)</f>
        <v>0.0011937227888867015</v>
      </c>
      <c r="S35" s="278">
        <f>H35/('Section I'!$C$44+'Section I'!$H$44)</f>
        <v>0.0012156294618119322</v>
      </c>
      <c r="T35" s="278">
        <f>J35/('Section I'!$C$45+'Section I'!$H$45)</f>
        <v>0.001162540104598256</v>
      </c>
      <c r="U35" s="278" t="e">
        <f>L35/('Section I'!$C$46+'Section I'!$H$46)</f>
        <v>#DIV/0!</v>
      </c>
      <c r="V35" s="279">
        <f>(B35+D35+F35+H35+J35+L35)/('Section I'!$C$47+'Section I'!$H$47)</f>
        <v>0.0012318247622558304</v>
      </c>
      <c r="X35" s="88" t="s">
        <v>72</v>
      </c>
      <c r="Y35" s="268">
        <f t="shared" si="0"/>
        <v>106.79677419354839</v>
      </c>
      <c r="Z35" s="268">
        <f t="shared" si="1"/>
        <v>75.73008849557522</v>
      </c>
      <c r="AA35" s="268">
        <f t="shared" si="2"/>
        <v>65.12987012987013</v>
      </c>
      <c r="AB35" s="268">
        <f t="shared" si="3"/>
        <v>48.92631578947368</v>
      </c>
      <c r="AC35" s="268">
        <f t="shared" si="4"/>
        <v>31.916666666666668</v>
      </c>
      <c r="AD35" s="268">
        <f t="shared" si="5"/>
      </c>
      <c r="AE35" s="269">
        <f t="shared" si="6"/>
        <v>81.91091593475534</v>
      </c>
    </row>
    <row r="36" spans="1:31" ht="13.5">
      <c r="A36" s="87" t="s">
        <v>85</v>
      </c>
      <c r="B36" s="213">
        <f>(B12+(B24*'Section I'!$K$49))</f>
        <v>40468.604</v>
      </c>
      <c r="C36" s="214">
        <f t="shared" si="9"/>
        <v>310</v>
      </c>
      <c r="D36" s="215">
        <f>(D12+(D24*'Section I'!$K$49))</f>
        <v>30836.16</v>
      </c>
      <c r="E36" s="216">
        <f t="shared" si="10"/>
        <v>226</v>
      </c>
      <c r="F36" s="213">
        <f>(F12+(F24*'Section I'!$K$49))</f>
        <v>20239.548</v>
      </c>
      <c r="G36" s="214">
        <f t="shared" si="11"/>
        <v>154</v>
      </c>
      <c r="H36" s="215">
        <f>(H12+(H24*'Section I'!$K$49))</f>
        <v>10284.916</v>
      </c>
      <c r="I36" s="216">
        <f t="shared" si="12"/>
        <v>93</v>
      </c>
      <c r="J36" s="213">
        <f>(J12+(J24*'Section I'!$K$49))</f>
        <v>981</v>
      </c>
      <c r="K36" s="214">
        <f t="shared" si="13"/>
        <v>12</v>
      </c>
      <c r="L36" s="215">
        <f>(L12+(L24*'Section I'!$K$49))</f>
        <v>0</v>
      </c>
      <c r="M36" s="216">
        <f t="shared" si="14"/>
        <v>0</v>
      </c>
      <c r="O36" s="88" t="s">
        <v>73</v>
      </c>
      <c r="P36" s="278">
        <f>B36/('Section I'!$C$41+'Section I'!$H$41)</f>
        <v>0.0015448078251013974</v>
      </c>
      <c r="Q36" s="278">
        <f>D36/('Section I'!$C$42+'Section I'!$H$42)</f>
        <v>0.002164672284397894</v>
      </c>
      <c r="R36" s="278">
        <f>F36/('Section I'!$C$43+'Section I'!$H$43)</f>
        <v>0.00240881452486204</v>
      </c>
      <c r="S36" s="278">
        <f>H36/('Section I'!$C$44+'Section I'!$H$44)</f>
        <v>0.002689898214686086</v>
      </c>
      <c r="T36" s="278">
        <f>J36/('Section I'!$C$45+'Section I'!$H$45)</f>
        <v>0.0029776810512033656</v>
      </c>
      <c r="U36" s="278" t="e">
        <f>L36/('Section I'!$C$46+'Section I'!$H$46)</f>
        <v>#DIV/0!</v>
      </c>
      <c r="V36" s="279">
        <f>(B36+D36+F36+H36+J36+L36)/('Section I'!$C$47+'Section I'!$H$47)</f>
        <v>0.001939925932686422</v>
      </c>
      <c r="X36" s="88" t="s">
        <v>73</v>
      </c>
      <c r="Y36" s="268">
        <f t="shared" si="0"/>
        <v>130.54388387096773</v>
      </c>
      <c r="Z36" s="268">
        <f t="shared" si="1"/>
        <v>136.44318584070797</v>
      </c>
      <c r="AA36" s="268">
        <f t="shared" si="2"/>
        <v>131.42563636363636</v>
      </c>
      <c r="AB36" s="268">
        <f t="shared" si="3"/>
        <v>110.5904946236559</v>
      </c>
      <c r="AC36" s="268">
        <f t="shared" si="4"/>
        <v>81.75</v>
      </c>
      <c r="AD36" s="268">
        <f t="shared" si="5"/>
      </c>
      <c r="AE36" s="269">
        <f t="shared" si="6"/>
        <v>129.32104150943394</v>
      </c>
    </row>
    <row r="37" spans="1:31" ht="13.5">
      <c r="A37" s="87" t="s">
        <v>86</v>
      </c>
      <c r="B37" s="209">
        <f>(B13+(B25*'Section I'!$K$49))</f>
        <v>60379.536</v>
      </c>
      <c r="C37" s="210">
        <f t="shared" si="9"/>
        <v>310</v>
      </c>
      <c r="D37" s="211">
        <f>(D13+(D25*'Section I'!$K$49))</f>
        <v>32388.16</v>
      </c>
      <c r="E37" s="212">
        <f t="shared" si="10"/>
        <v>226</v>
      </c>
      <c r="F37" s="209">
        <f>(F13+(F25*'Section I'!$K$49))</f>
        <v>19320.444</v>
      </c>
      <c r="G37" s="210">
        <f t="shared" si="11"/>
        <v>154</v>
      </c>
      <c r="H37" s="211">
        <f>(H13+(H25*'Section I'!$K$49))</f>
        <v>8798.866</v>
      </c>
      <c r="I37" s="212">
        <f t="shared" si="12"/>
        <v>95</v>
      </c>
      <c r="J37" s="209">
        <f>(J13+(J25*'Section I'!$K$49))</f>
        <v>767</v>
      </c>
      <c r="K37" s="210">
        <f t="shared" si="13"/>
        <v>12</v>
      </c>
      <c r="L37" s="211">
        <f>(L13+(L25*'Section I'!$K$49))</f>
        <v>0</v>
      </c>
      <c r="M37" s="212">
        <f t="shared" si="14"/>
        <v>0</v>
      </c>
      <c r="O37" s="88" t="s">
        <v>74</v>
      </c>
      <c r="P37" s="278">
        <f>B37/('Section I'!$C$41+'Section I'!$H$41)</f>
        <v>0.0023048677362033916</v>
      </c>
      <c r="Q37" s="278">
        <f>D37/('Section I'!$C$42+'Section I'!$H$42)</f>
        <v>0.002273621368375456</v>
      </c>
      <c r="R37" s="278">
        <f>F37/('Section I'!$C$43+'Section I'!$H$43)</f>
        <v>0.0022994271479770028</v>
      </c>
      <c r="S37" s="278">
        <f>H37/('Section I'!$C$44+'Section I'!$H$44)</f>
        <v>0.0023012394019223986</v>
      </c>
      <c r="T37" s="278">
        <f>J37/('Section I'!$C$45+'Section I'!$H$45)</f>
        <v>0.002328115561950032</v>
      </c>
      <c r="U37" s="278" t="e">
        <f>L37/('Section I'!$C$46+'Section I'!$H$46)</f>
        <v>#DIV/0!</v>
      </c>
      <c r="V37" s="279">
        <f>(B37+D37+F37+H37+J37+L37)/('Section I'!$C$47+'Section I'!$H$47)</f>
        <v>0.0022954891322154213</v>
      </c>
      <c r="X37" s="88" t="s">
        <v>74</v>
      </c>
      <c r="Y37" s="268">
        <f t="shared" si="0"/>
        <v>194.77269677419355</v>
      </c>
      <c r="Z37" s="268">
        <f t="shared" si="1"/>
        <v>143.3104424778761</v>
      </c>
      <c r="AA37" s="268">
        <f t="shared" si="2"/>
        <v>125.45742857142857</v>
      </c>
      <c r="AB37" s="268">
        <f t="shared" si="3"/>
        <v>92.61964210526315</v>
      </c>
      <c r="AC37" s="268">
        <f t="shared" si="4"/>
        <v>63.916666666666664</v>
      </c>
      <c r="AD37" s="268">
        <f t="shared" si="5"/>
      </c>
      <c r="AE37" s="269">
        <f t="shared" si="6"/>
        <v>152.6399071518193</v>
      </c>
    </row>
    <row r="38" spans="1:31" ht="13.5">
      <c r="A38" s="89" t="s">
        <v>87</v>
      </c>
      <c r="B38" s="209">
        <f>B26+B14</f>
        <v>0</v>
      </c>
      <c r="C38" s="218">
        <f t="shared" si="9"/>
        <v>0</v>
      </c>
      <c r="D38" s="217">
        <f>D26+D14</f>
        <v>0</v>
      </c>
      <c r="E38" s="219">
        <f t="shared" si="10"/>
        <v>0</v>
      </c>
      <c r="F38" s="209">
        <f>F26+F14</f>
        <v>0</v>
      </c>
      <c r="G38" s="218">
        <f t="shared" si="11"/>
        <v>0</v>
      </c>
      <c r="H38" s="217">
        <f>H26+H14</f>
        <v>0</v>
      </c>
      <c r="I38" s="219">
        <f t="shared" si="12"/>
        <v>0</v>
      </c>
      <c r="J38" s="209">
        <f>J26+J14</f>
        <v>0</v>
      </c>
      <c r="K38" s="218">
        <f t="shared" si="13"/>
        <v>0</v>
      </c>
      <c r="L38" s="217">
        <f>L26+L14</f>
        <v>0</v>
      </c>
      <c r="M38" s="219">
        <f t="shared" si="14"/>
        <v>0</v>
      </c>
      <c r="O38" s="88" t="s">
        <v>75</v>
      </c>
      <c r="P38" s="278">
        <f>B38/('Section I'!$C$41+'Section I'!$H$41)</f>
        <v>0</v>
      </c>
      <c r="Q38" s="278">
        <f>D38/('Section I'!$C$42+'Section I'!$H$42)</f>
        <v>0</v>
      </c>
      <c r="R38" s="278">
        <f>F38/('Section I'!$C$43+'Section I'!$H$43)</f>
        <v>0</v>
      </c>
      <c r="S38" s="278">
        <f>H38/('Section I'!$C$44+'Section I'!$H$44)</f>
        <v>0</v>
      </c>
      <c r="T38" s="278">
        <f>J38/('Section I'!$C$45+'Section I'!$H$45)</f>
        <v>0</v>
      </c>
      <c r="U38" s="278" t="e">
        <f>L38/('Section I'!$C$46+'Section I'!$H$46)</f>
        <v>#DIV/0!</v>
      </c>
      <c r="V38" s="279">
        <f>(B38+D38+F38+H38+J38+L38)/('Section I'!$C$47+'Section I'!$H$47)</f>
        <v>0</v>
      </c>
      <c r="X38" s="88" t="s">
        <v>75</v>
      </c>
      <c r="Y38" s="268">
        <f t="shared" si="0"/>
      </c>
      <c r="Z38" s="268">
        <f t="shared" si="1"/>
      </c>
      <c r="AA38" s="268">
        <f t="shared" si="2"/>
      </c>
      <c r="AB38" s="268">
        <f t="shared" si="3"/>
      </c>
      <c r="AC38" s="268">
        <f t="shared" si="4"/>
      </c>
      <c r="AD38" s="268">
        <f t="shared" si="5"/>
      </c>
      <c r="AE38" s="269">
        <f t="shared" si="6"/>
      </c>
    </row>
    <row r="39" spans="1:31" ht="14.25" thickBot="1">
      <c r="A39" s="90" t="s">
        <v>88</v>
      </c>
      <c r="B39" s="202">
        <f aca="true" t="shared" si="15" ref="B39:L39">SUM(B29:B38)</f>
        <v>5965773.5</v>
      </c>
      <c r="C39" s="203">
        <f>MAX(C29:C38)</f>
        <v>310</v>
      </c>
      <c r="D39" s="204">
        <f t="shared" si="15"/>
        <v>3524205.6300000004</v>
      </c>
      <c r="E39" s="203">
        <f>MAX(E29:E38)</f>
        <v>226</v>
      </c>
      <c r="F39" s="202">
        <f t="shared" si="15"/>
        <v>2110881.094</v>
      </c>
      <c r="G39" s="203">
        <f>MAX(G29:G38)</f>
        <v>154</v>
      </c>
      <c r="H39" s="204">
        <f t="shared" si="15"/>
        <v>917973.578</v>
      </c>
      <c r="I39" s="203">
        <f>MAX(I29:I38)</f>
        <v>95</v>
      </c>
      <c r="J39" s="202">
        <f t="shared" si="15"/>
        <v>83210</v>
      </c>
      <c r="K39" s="203">
        <f>MAX(K29:K38)</f>
        <v>12</v>
      </c>
      <c r="L39" s="204">
        <f t="shared" si="15"/>
        <v>0</v>
      </c>
      <c r="M39" s="203">
        <f>MAX(M29:M38)</f>
        <v>0</v>
      </c>
      <c r="O39" s="91" t="s">
        <v>76</v>
      </c>
      <c r="P39" s="280">
        <f>B39/('Section I'!$C$41+'Section I'!$H$41)</f>
        <v>0.2277314430115393</v>
      </c>
      <c r="Q39" s="280">
        <f>D39/('Section I'!$C$42+'Section I'!$H$42)</f>
        <v>0.24739624686666628</v>
      </c>
      <c r="R39" s="280">
        <f>F39/('Section I'!$C$43+'Section I'!$H$43)</f>
        <v>0.25122700563687855</v>
      </c>
      <c r="S39" s="280">
        <f>H39/('Section I'!$C$44+'Section I'!$H$44)</f>
        <v>0.240085139109663</v>
      </c>
      <c r="T39" s="280">
        <f>J39/('Section I'!$C$45+'Section I'!$H$45)</f>
        <v>0.25257170262042006</v>
      </c>
      <c r="U39" s="280" t="e">
        <f>L39/('Section I'!$C$46+'Section I'!$H$46)</f>
        <v>#DIV/0!</v>
      </c>
      <c r="V39" s="281">
        <f>(B39+D39+F39+H39+J39+L39)/('Section I'!$C$47+'Section I'!$H$47)</f>
        <v>0.23778793269819418</v>
      </c>
      <c r="X39" s="91" t="s">
        <v>76</v>
      </c>
      <c r="Y39" s="268">
        <f t="shared" si="0"/>
        <v>19244.43064516129</v>
      </c>
      <c r="Z39" s="268">
        <f t="shared" si="1"/>
        <v>15593.830221238939</v>
      </c>
      <c r="AA39" s="268">
        <f t="shared" si="2"/>
        <v>13707.02009090909</v>
      </c>
      <c r="AB39" s="268">
        <f t="shared" si="3"/>
        <v>9662.879768421053</v>
      </c>
      <c r="AC39" s="268">
        <f t="shared" si="4"/>
        <v>6934.166666666667</v>
      </c>
      <c r="AD39" s="268">
        <f t="shared" si="5"/>
      </c>
      <c r="AE39" s="272">
        <f t="shared" si="6"/>
        <v>15811.849186951067</v>
      </c>
    </row>
    <row r="40" spans="1:31" s="94" customFormat="1" ht="16.5" customHeight="1" thickTop="1">
      <c r="A40" s="94" t="s">
        <v>89</v>
      </c>
      <c r="P40" s="286"/>
      <c r="Q40" s="286"/>
      <c r="R40" s="286"/>
      <c r="S40" s="286"/>
      <c r="T40" s="286"/>
      <c r="U40" s="286"/>
      <c r="V40" s="286"/>
      <c r="Y40" s="270"/>
      <c r="Z40" s="270"/>
      <c r="AA40" s="270"/>
      <c r="AB40" s="270"/>
      <c r="AC40" s="270"/>
      <c r="AD40" s="270"/>
      <c r="AE40" s="273"/>
    </row>
    <row r="41" spans="1:31" s="94" customFormat="1" ht="12">
      <c r="A41" s="94" t="s">
        <v>90</v>
      </c>
      <c r="P41" s="286"/>
      <c r="Q41" s="286"/>
      <c r="R41" s="286"/>
      <c r="S41" s="286"/>
      <c r="T41" s="286"/>
      <c r="U41" s="286"/>
      <c r="V41" s="286"/>
      <c r="Y41" s="273"/>
      <c r="Z41" s="273"/>
      <c r="AA41" s="273"/>
      <c r="AB41" s="273"/>
      <c r="AC41" s="273"/>
      <c r="AD41" s="273"/>
      <c r="AE41" s="273"/>
    </row>
    <row r="42" spans="1:31" s="94" customFormat="1" ht="12">
      <c r="A42" s="174" t="s">
        <v>91</v>
      </c>
      <c r="P42" s="286"/>
      <c r="Q42" s="286"/>
      <c r="R42" s="286"/>
      <c r="S42" s="286"/>
      <c r="T42" s="286"/>
      <c r="U42" s="286"/>
      <c r="V42" s="286"/>
      <c r="Y42" s="273"/>
      <c r="Z42" s="273"/>
      <c r="AA42" s="273"/>
      <c r="AB42" s="273"/>
      <c r="AC42" s="273"/>
      <c r="AD42" s="273"/>
      <c r="AE42" s="273"/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3">
      <selection activeCell="D23" sqref="D23"/>
    </sheetView>
  </sheetViews>
  <sheetFormatPr defaultColWidth="9.140625" defaultRowHeight="12.75"/>
  <cols>
    <col min="1" max="1" width="12.28125" style="68" customWidth="1"/>
    <col min="2" max="2" width="26.421875" style="68" customWidth="1"/>
    <col min="3" max="4" width="21.421875" style="68" customWidth="1"/>
    <col min="5" max="5" width="17.7109375" style="68" customWidth="1"/>
    <col min="6" max="6" width="2.7109375" style="68" customWidth="1"/>
    <col min="7" max="16384" width="9.140625" style="68" customWidth="1"/>
  </cols>
  <sheetData>
    <row r="1" spans="1:5" ht="17.25" thickBot="1" thickTop="1">
      <c r="A1" s="66" t="s">
        <v>222</v>
      </c>
      <c r="B1" s="66"/>
      <c r="C1" s="66"/>
      <c r="D1" s="66"/>
      <c r="E1" s="66"/>
    </row>
    <row r="2" spans="1:6" ht="18" customHeight="1" thickTop="1">
      <c r="A2" s="165" t="s">
        <v>223</v>
      </c>
      <c r="B2" s="127"/>
      <c r="C2" s="127"/>
      <c r="D2" s="127"/>
      <c r="E2" s="127"/>
      <c r="F2" s="176"/>
    </row>
    <row r="3" spans="1:6" ht="18" customHeight="1">
      <c r="A3" s="166" t="s">
        <v>224</v>
      </c>
      <c r="B3" s="164"/>
      <c r="C3" s="164"/>
      <c r="D3" s="164"/>
      <c r="E3" s="164"/>
      <c r="F3" s="177"/>
    </row>
    <row r="4" spans="1:6" ht="18" customHeight="1">
      <c r="A4" s="175" t="s">
        <v>225</v>
      </c>
      <c r="B4" s="164"/>
      <c r="C4" s="164"/>
      <c r="D4" s="164"/>
      <c r="E4" s="164"/>
      <c r="F4" s="177"/>
    </row>
    <row r="5" spans="1:6" ht="18" customHeight="1" thickBot="1">
      <c r="A5" s="123" t="s">
        <v>92</v>
      </c>
      <c r="B5" s="124"/>
      <c r="C5" s="124"/>
      <c r="D5" s="124"/>
      <c r="E5" s="124"/>
      <c r="F5" s="178"/>
    </row>
    <row r="6" spans="1:5" ht="14.25" thickBot="1" thickTop="1">
      <c r="A6" s="112" t="s">
        <v>93</v>
      </c>
      <c r="B6" s="113"/>
      <c r="C6" s="113"/>
      <c r="D6" s="113"/>
      <c r="E6" s="114"/>
    </row>
    <row r="7" spans="1:5" ht="12.75">
      <c r="A7" s="115"/>
      <c r="B7" s="116" t="s">
        <v>94</v>
      </c>
      <c r="C7" s="117" t="s">
        <v>95</v>
      </c>
      <c r="D7" s="117"/>
      <c r="E7" s="115" t="s">
        <v>96</v>
      </c>
    </row>
    <row r="8" spans="1:5" ht="13.5" customHeight="1" thickBot="1">
      <c r="A8" s="118" t="s">
        <v>32</v>
      </c>
      <c r="B8" s="119" t="s">
        <v>22</v>
      </c>
      <c r="C8" s="120" t="s">
        <v>226</v>
      </c>
      <c r="D8" s="120" t="s">
        <v>227</v>
      </c>
      <c r="E8" s="118" t="s">
        <v>25</v>
      </c>
    </row>
    <row r="9" spans="1:5" ht="13.5">
      <c r="A9" s="85" t="s">
        <v>43</v>
      </c>
      <c r="B9" s="125">
        <v>157</v>
      </c>
      <c r="C9" s="97">
        <v>13437829</v>
      </c>
      <c r="D9" s="97">
        <v>13010976</v>
      </c>
      <c r="E9" s="224">
        <f aca="true" t="shared" si="0" ref="E9:E15">((C9-D9)/D9)</f>
        <v>0.032807146827417095</v>
      </c>
    </row>
    <row r="10" spans="1:5" ht="13.5">
      <c r="A10" s="87" t="s">
        <v>44</v>
      </c>
      <c r="B10" s="126">
        <v>147</v>
      </c>
      <c r="C10" s="101">
        <v>9745608</v>
      </c>
      <c r="D10" s="101">
        <v>9339570</v>
      </c>
      <c r="E10" s="227">
        <f t="shared" si="0"/>
        <v>0.043475020798602076</v>
      </c>
    </row>
    <row r="11" spans="1:5" ht="13.5">
      <c r="A11" s="87" t="s">
        <v>45</v>
      </c>
      <c r="B11" s="125">
        <v>110</v>
      </c>
      <c r="C11" s="97">
        <v>6225934</v>
      </c>
      <c r="D11" s="97">
        <v>5978424</v>
      </c>
      <c r="E11" s="224">
        <f t="shared" si="0"/>
        <v>0.0414005430193643</v>
      </c>
    </row>
    <row r="12" spans="1:5" ht="13.5">
      <c r="A12" s="87" t="s">
        <v>46</v>
      </c>
      <c r="B12" s="126">
        <v>56</v>
      </c>
      <c r="C12" s="101">
        <v>2217042</v>
      </c>
      <c r="D12" s="101">
        <v>2116599</v>
      </c>
      <c r="E12" s="227">
        <f t="shared" si="0"/>
        <v>0.04745490288902149</v>
      </c>
    </row>
    <row r="13" spans="1:5" ht="13.5">
      <c r="A13" s="87" t="s">
        <v>47</v>
      </c>
      <c r="B13" s="125">
        <v>11</v>
      </c>
      <c r="C13" s="97">
        <v>272951</v>
      </c>
      <c r="D13" s="97">
        <v>264143</v>
      </c>
      <c r="E13" s="224">
        <f t="shared" si="0"/>
        <v>0.03334557417762348</v>
      </c>
    </row>
    <row r="14" spans="1:5" ht="13.5">
      <c r="A14" s="87" t="s">
        <v>48</v>
      </c>
      <c r="B14" s="126">
        <v>0</v>
      </c>
      <c r="C14" s="101">
        <v>0</v>
      </c>
      <c r="D14" s="101">
        <v>0</v>
      </c>
      <c r="E14" s="227" t="e">
        <f t="shared" si="0"/>
        <v>#DIV/0!</v>
      </c>
    </row>
    <row r="15" spans="1:5" ht="14.25" thickBot="1">
      <c r="A15" s="90" t="s">
        <v>49</v>
      </c>
      <c r="B15" s="221">
        <f>SUM(B9:B14)</f>
        <v>481</v>
      </c>
      <c r="C15" s="204">
        <f>SUM(C9:C14)</f>
        <v>31899364</v>
      </c>
      <c r="D15" s="204">
        <f>SUM(D9:D14)</f>
        <v>30709712</v>
      </c>
      <c r="E15" s="220">
        <f t="shared" si="0"/>
        <v>0.038738624445582556</v>
      </c>
    </row>
    <row r="16" spans="1:5" ht="13.5" thickBot="1">
      <c r="A16" s="121" t="s">
        <v>97</v>
      </c>
      <c r="B16" s="122"/>
      <c r="C16" s="122"/>
      <c r="D16" s="122"/>
      <c r="E16" s="122"/>
    </row>
    <row r="17" spans="1:5" ht="12.75">
      <c r="A17" s="115"/>
      <c r="B17" s="116" t="s">
        <v>94</v>
      </c>
      <c r="C17" s="117" t="s">
        <v>95</v>
      </c>
      <c r="D17" s="117"/>
      <c r="E17" s="115" t="s">
        <v>96</v>
      </c>
    </row>
    <row r="18" spans="1:5" ht="13.5" customHeight="1" thickBot="1">
      <c r="A18" s="118" t="s">
        <v>32</v>
      </c>
      <c r="B18" s="119" t="s">
        <v>22</v>
      </c>
      <c r="C18" s="120" t="s">
        <v>226</v>
      </c>
      <c r="D18" s="120" t="s">
        <v>227</v>
      </c>
      <c r="E18" s="118" t="s">
        <v>25</v>
      </c>
    </row>
    <row r="19" spans="1:5" ht="13.5">
      <c r="A19" s="85" t="s">
        <v>43</v>
      </c>
      <c r="B19" s="125">
        <v>127</v>
      </c>
      <c r="C19" s="97">
        <v>12767110</v>
      </c>
      <c r="D19" s="97">
        <v>12317260</v>
      </c>
      <c r="E19" s="224">
        <f aca="true" t="shared" si="1" ref="E19:E25">((C19-D19)/D19)</f>
        <v>0.0365219212714516</v>
      </c>
    </row>
    <row r="20" spans="1:5" ht="13.5">
      <c r="A20" s="87" t="s">
        <v>44</v>
      </c>
      <c r="B20" s="126">
        <v>57</v>
      </c>
      <c r="C20" s="101">
        <v>4146525</v>
      </c>
      <c r="D20" s="101">
        <v>3980855</v>
      </c>
      <c r="E20" s="227">
        <f t="shared" si="1"/>
        <v>0.04161668787232894</v>
      </c>
    </row>
    <row r="21" spans="1:5" ht="13.5">
      <c r="A21" s="87" t="s">
        <v>45</v>
      </c>
      <c r="B21" s="125">
        <v>31</v>
      </c>
      <c r="C21" s="97">
        <v>1979653</v>
      </c>
      <c r="D21" s="97">
        <v>1882649</v>
      </c>
      <c r="E21" s="224">
        <f t="shared" si="1"/>
        <v>0.05152527104096409</v>
      </c>
    </row>
    <row r="22" spans="1:5" ht="13.5">
      <c r="A22" s="87" t="s">
        <v>46</v>
      </c>
      <c r="B22" s="126">
        <v>18</v>
      </c>
      <c r="C22" s="101">
        <v>888337</v>
      </c>
      <c r="D22" s="101">
        <v>851605</v>
      </c>
      <c r="E22" s="227">
        <f t="shared" si="1"/>
        <v>0.04313267301154878</v>
      </c>
    </row>
    <row r="23" spans="1:5" ht="13.5">
      <c r="A23" s="87" t="s">
        <v>47</v>
      </c>
      <c r="B23" s="125">
        <v>0</v>
      </c>
      <c r="C23" s="97">
        <v>0</v>
      </c>
      <c r="D23" s="97">
        <v>0</v>
      </c>
      <c r="E23" s="224" t="e">
        <f t="shared" si="1"/>
        <v>#DIV/0!</v>
      </c>
    </row>
    <row r="24" spans="1:5" ht="13.5">
      <c r="A24" s="87" t="s">
        <v>48</v>
      </c>
      <c r="B24" s="126">
        <v>0</v>
      </c>
      <c r="C24" s="101">
        <v>0</v>
      </c>
      <c r="D24" s="101">
        <v>0</v>
      </c>
      <c r="E24" s="227" t="e">
        <f t="shared" si="1"/>
        <v>#DIV/0!</v>
      </c>
    </row>
    <row r="25" spans="1:5" ht="14.25" thickBot="1">
      <c r="A25" s="90" t="s">
        <v>49</v>
      </c>
      <c r="B25" s="221">
        <f>SUM(B19:B24)</f>
        <v>233</v>
      </c>
      <c r="C25" s="204">
        <f>SUM(C19:C24)</f>
        <v>19781625</v>
      </c>
      <c r="D25" s="204">
        <f>SUM(D19:D24)</f>
        <v>19032369</v>
      </c>
      <c r="E25" s="220">
        <f t="shared" si="1"/>
        <v>0.03936745867001633</v>
      </c>
    </row>
    <row r="26" spans="1:5" ht="13.5" thickBot="1">
      <c r="A26" s="92" t="s">
        <v>98</v>
      </c>
      <c r="B26" s="92"/>
      <c r="C26" s="92"/>
      <c r="D26" s="92"/>
      <c r="E26" s="92"/>
    </row>
    <row r="27" spans="1:5" ht="12.75">
      <c r="A27" s="115"/>
      <c r="B27" s="116" t="s">
        <v>94</v>
      </c>
      <c r="C27" s="117" t="s">
        <v>95</v>
      </c>
      <c r="D27" s="117"/>
      <c r="E27" s="115" t="s">
        <v>96</v>
      </c>
    </row>
    <row r="28" spans="1:5" ht="13.5" customHeight="1" thickBot="1">
      <c r="A28" s="118" t="s">
        <v>32</v>
      </c>
      <c r="B28" s="119" t="s">
        <v>22</v>
      </c>
      <c r="C28" s="120" t="s">
        <v>226</v>
      </c>
      <c r="D28" s="120" t="s">
        <v>227</v>
      </c>
      <c r="E28" s="118" t="s">
        <v>25</v>
      </c>
    </row>
    <row r="29" spans="1:5" ht="13.5">
      <c r="A29" s="85" t="s">
        <v>43</v>
      </c>
      <c r="B29" s="222">
        <f aca="true" t="shared" si="2" ref="B29:B34">B9+B19</f>
        <v>284</v>
      </c>
      <c r="C29" s="223">
        <f>C9+(C19*'Section I'!$K$49)</f>
        <v>23881324.979999997</v>
      </c>
      <c r="D29" s="223">
        <f>D9+(D19*'Section I'!$K$49)</f>
        <v>23086494.68</v>
      </c>
      <c r="E29" s="224">
        <f aca="true" t="shared" si="3" ref="E29:E35">((C29-D29)/D29)</f>
        <v>0.03442836649812257</v>
      </c>
    </row>
    <row r="30" spans="1:5" ht="13.5">
      <c r="A30" s="87" t="s">
        <v>44</v>
      </c>
      <c r="B30" s="225">
        <f t="shared" si="2"/>
        <v>204</v>
      </c>
      <c r="C30" s="226">
        <f>C10+(C20*'Section I'!$K$49)</f>
        <v>13137465.45</v>
      </c>
      <c r="D30" s="226">
        <f>D10+(D20*'Section I'!$K$49)</f>
        <v>12595909.39</v>
      </c>
      <c r="E30" s="227">
        <f t="shared" si="3"/>
        <v>0.04299459794700847</v>
      </c>
    </row>
    <row r="31" spans="1:5" ht="13.5">
      <c r="A31" s="87" t="s">
        <v>45</v>
      </c>
      <c r="B31" s="222">
        <f t="shared" si="2"/>
        <v>141</v>
      </c>
      <c r="C31" s="223">
        <f>C11+(C21*'Section I'!$K$49)</f>
        <v>7845290.154</v>
      </c>
      <c r="D31" s="223">
        <f>D11+(D21*'Section I'!$K$49)</f>
        <v>7518430.882</v>
      </c>
      <c r="E31" s="224">
        <f t="shared" si="3"/>
        <v>0.04347440006165902</v>
      </c>
    </row>
    <row r="32" spans="1:5" ht="13.5">
      <c r="A32" s="87" t="s">
        <v>46</v>
      </c>
      <c r="B32" s="225">
        <f t="shared" si="2"/>
        <v>74</v>
      </c>
      <c r="C32" s="226">
        <f>C12+(C22*'Section I'!$K$49)</f>
        <v>2943701.666</v>
      </c>
      <c r="D32" s="226">
        <f>D12+(D22*'Section I'!$K$49)</f>
        <v>2813211.89</v>
      </c>
      <c r="E32" s="227">
        <f t="shared" si="3"/>
        <v>0.046384624088873755</v>
      </c>
    </row>
    <row r="33" spans="1:5" ht="13.5">
      <c r="A33" s="87" t="s">
        <v>47</v>
      </c>
      <c r="B33" s="222">
        <f t="shared" si="2"/>
        <v>11</v>
      </c>
      <c r="C33" s="223">
        <f>C13+(C23*'Section I'!$K$49)</f>
        <v>272951</v>
      </c>
      <c r="D33" s="223">
        <f>D13+(D23*'Section I'!$K$49)</f>
        <v>264143</v>
      </c>
      <c r="E33" s="224">
        <f t="shared" si="3"/>
        <v>0.03334557417762348</v>
      </c>
    </row>
    <row r="34" spans="1:5" ht="13.5">
      <c r="A34" s="87" t="s">
        <v>48</v>
      </c>
      <c r="B34" s="225">
        <f t="shared" si="2"/>
        <v>0</v>
      </c>
      <c r="C34" s="226">
        <f>C14+(C24*'Section I'!$K$49)</f>
        <v>0</v>
      </c>
      <c r="D34" s="226">
        <f>D14+(D24*'Section I'!$K$49)</f>
        <v>0</v>
      </c>
      <c r="E34" s="227" t="e">
        <f t="shared" si="3"/>
        <v>#DIV/0!</v>
      </c>
    </row>
    <row r="35" spans="1:5" ht="14.25" thickBot="1">
      <c r="A35" s="90" t="s">
        <v>49</v>
      </c>
      <c r="B35" s="221">
        <f>SUM(B29:B34)</f>
        <v>714</v>
      </c>
      <c r="C35" s="204">
        <f>SUM(C29:C34)</f>
        <v>48080733.24999999</v>
      </c>
      <c r="D35" s="204">
        <f>SUM(D29:D34)</f>
        <v>46278189.842</v>
      </c>
      <c r="E35" s="220">
        <f t="shared" si="3"/>
        <v>0.0389501710018071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workbookViewId="0" topLeftCell="C1">
      <pane ySplit="5" topLeftCell="BM42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4.7109375" style="129" customWidth="1"/>
    <col min="2" max="2" width="8.7109375" style="129" customWidth="1"/>
    <col min="3" max="3" width="1.57421875" style="129" customWidth="1"/>
    <col min="4" max="4" width="8.00390625" style="129" customWidth="1"/>
    <col min="5" max="16" width="6.7109375" style="129" customWidth="1"/>
    <col min="17" max="17" width="9.140625" style="129" customWidth="1"/>
    <col min="18" max="29" width="6.7109375" style="129" customWidth="1"/>
    <col min="30" max="16384" width="9.140625" style="129" customWidth="1"/>
  </cols>
  <sheetData>
    <row r="1" spans="1:16" ht="17.25" thickBot="1" thickTop="1">
      <c r="A1" s="66" t="s">
        <v>228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28"/>
      <c r="M1" s="128"/>
      <c r="N1" s="128"/>
      <c r="O1" s="128"/>
      <c r="P1" s="128"/>
    </row>
    <row r="2" spans="1:16" ht="32.25" customHeight="1" thickBot="1" thickTop="1">
      <c r="A2" s="157" t="s">
        <v>229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3.5" thickBot="1">
      <c r="A3" s="130" t="s">
        <v>99</v>
      </c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R3" s="129" t="s">
        <v>100</v>
      </c>
    </row>
    <row r="4" spans="1:29" ht="15.75">
      <c r="A4" s="132"/>
      <c r="B4" s="133" t="s">
        <v>101</v>
      </c>
      <c r="C4" s="133"/>
      <c r="D4" s="134"/>
      <c r="E4" s="135" t="s">
        <v>102</v>
      </c>
      <c r="F4" s="135"/>
      <c r="G4" s="135"/>
      <c r="H4" s="135"/>
      <c r="I4" s="135"/>
      <c r="J4" s="136"/>
      <c r="K4" s="135" t="s">
        <v>103</v>
      </c>
      <c r="L4" s="135"/>
      <c r="M4" s="135"/>
      <c r="N4" s="135"/>
      <c r="O4" s="135"/>
      <c r="P4" s="136"/>
      <c r="R4" s="135" t="s">
        <v>102</v>
      </c>
      <c r="S4" s="135"/>
      <c r="T4" s="135"/>
      <c r="U4" s="135"/>
      <c r="V4" s="135"/>
      <c r="W4" s="136"/>
      <c r="X4" s="135" t="s">
        <v>103</v>
      </c>
      <c r="Y4" s="135"/>
      <c r="Z4" s="135"/>
      <c r="AA4" s="135"/>
      <c r="AB4" s="135"/>
      <c r="AC4" s="136"/>
    </row>
    <row r="5" spans="1:29" ht="16.5" thickBot="1">
      <c r="A5" s="137"/>
      <c r="B5" s="138" t="s">
        <v>104</v>
      </c>
      <c r="C5" s="138"/>
      <c r="D5" s="139"/>
      <c r="E5" s="140" t="s">
        <v>105</v>
      </c>
      <c r="F5" s="141" t="s">
        <v>106</v>
      </c>
      <c r="G5" s="141" t="s">
        <v>107</v>
      </c>
      <c r="H5" s="141" t="s">
        <v>108</v>
      </c>
      <c r="I5" s="141" t="s">
        <v>109</v>
      </c>
      <c r="J5" s="142" t="s">
        <v>110</v>
      </c>
      <c r="K5" s="140" t="s">
        <v>105</v>
      </c>
      <c r="L5" s="141" t="s">
        <v>106</v>
      </c>
      <c r="M5" s="141" t="s">
        <v>107</v>
      </c>
      <c r="N5" s="141" t="s">
        <v>108</v>
      </c>
      <c r="O5" s="141" t="s">
        <v>109</v>
      </c>
      <c r="P5" s="142" t="s">
        <v>110</v>
      </c>
      <c r="R5" s="140" t="s">
        <v>105</v>
      </c>
      <c r="S5" s="141" t="s">
        <v>106</v>
      </c>
      <c r="T5" s="141" t="s">
        <v>107</v>
      </c>
      <c r="U5" s="141" t="s">
        <v>108</v>
      </c>
      <c r="V5" s="141" t="s">
        <v>109</v>
      </c>
      <c r="W5" s="142" t="s">
        <v>110</v>
      </c>
      <c r="X5" s="140" t="s">
        <v>105</v>
      </c>
      <c r="Y5" s="141" t="s">
        <v>106</v>
      </c>
      <c r="Z5" s="141" t="s">
        <v>107</v>
      </c>
      <c r="AA5" s="141" t="s">
        <v>108</v>
      </c>
      <c r="AB5" s="141" t="s">
        <v>109</v>
      </c>
      <c r="AC5" s="142" t="s">
        <v>110</v>
      </c>
    </row>
    <row r="6" spans="1:29" ht="13.5">
      <c r="A6" s="143" t="s">
        <v>111</v>
      </c>
      <c r="B6" s="144" t="s">
        <v>112</v>
      </c>
      <c r="C6" s="144"/>
      <c r="D6" s="145"/>
      <c r="E6" s="238">
        <v>0</v>
      </c>
      <c r="F6" s="238">
        <v>0</v>
      </c>
      <c r="G6" s="238">
        <v>0</v>
      </c>
      <c r="H6" s="238">
        <v>0</v>
      </c>
      <c r="I6" s="162">
        <v>0</v>
      </c>
      <c r="J6" s="162">
        <v>0</v>
      </c>
      <c r="K6" s="238">
        <v>0</v>
      </c>
      <c r="L6" s="238">
        <v>0</v>
      </c>
      <c r="M6" s="238">
        <v>0</v>
      </c>
      <c r="N6" s="238">
        <v>0</v>
      </c>
      <c r="O6" s="162">
        <v>0</v>
      </c>
      <c r="P6" s="162">
        <v>0</v>
      </c>
      <c r="Q6" s="146">
        <v>270000</v>
      </c>
      <c r="R6" s="253">
        <f aca="true" t="shared" si="0" ref="R6:R29">E6*$Q6</f>
        <v>0</v>
      </c>
      <c r="S6" s="253">
        <f aca="true" t="shared" si="1" ref="S6:S29">F6*$Q6</f>
        <v>0</v>
      </c>
      <c r="T6" s="253">
        <f aca="true" t="shared" si="2" ref="T6:T29">G6*$Q6</f>
        <v>0</v>
      </c>
      <c r="U6" s="253">
        <f aca="true" t="shared" si="3" ref="U6:U29">H6*$Q6</f>
        <v>0</v>
      </c>
      <c r="V6" s="253">
        <f aca="true" t="shared" si="4" ref="V6:V29">I6*$Q6</f>
        <v>0</v>
      </c>
      <c r="W6" s="253">
        <f aca="true" t="shared" si="5" ref="W6:W29">J6*$Q6</f>
        <v>0</v>
      </c>
      <c r="X6" s="253">
        <f aca="true" t="shared" si="6" ref="X6:X29">K6*$Q6</f>
        <v>0</v>
      </c>
      <c r="Y6" s="253">
        <f aca="true" t="shared" si="7" ref="Y6:Y29">L6*$Q6</f>
        <v>0</v>
      </c>
      <c r="Z6" s="253">
        <f aca="true" t="shared" si="8" ref="Z6:Z29">M6*$Q6</f>
        <v>0</v>
      </c>
      <c r="AA6" s="253">
        <f aca="true" t="shared" si="9" ref="AA6:AA29">N6*$Q6</f>
        <v>0</v>
      </c>
      <c r="AB6" s="253">
        <f aca="true" t="shared" si="10" ref="AB6:AB29">O6*$Q6</f>
        <v>0</v>
      </c>
      <c r="AC6" s="253">
        <f aca="true" t="shared" si="11" ref="AC6:AC29">P6*$Q6</f>
        <v>0</v>
      </c>
    </row>
    <row r="7" spans="1:29" ht="13.5">
      <c r="A7" s="143" t="s">
        <v>113</v>
      </c>
      <c r="B7" s="147">
        <f aca="true" t="shared" si="12" ref="B7:B29">D8+1</f>
        <v>265000</v>
      </c>
      <c r="C7" s="148" t="s">
        <v>114</v>
      </c>
      <c r="D7" s="149">
        <f aca="true" t="shared" si="13" ref="D7:D30">B7+4999</f>
        <v>269999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46">
        <f aca="true" t="shared" si="14" ref="Q7:Q29">Q8+5000</f>
        <v>267500</v>
      </c>
      <c r="R7" s="253">
        <f t="shared" si="0"/>
        <v>0</v>
      </c>
      <c r="S7" s="253">
        <f t="shared" si="1"/>
        <v>0</v>
      </c>
      <c r="T7" s="253">
        <f t="shared" si="2"/>
        <v>0</v>
      </c>
      <c r="U7" s="253">
        <f t="shared" si="3"/>
        <v>0</v>
      </c>
      <c r="V7" s="253">
        <f t="shared" si="4"/>
        <v>0</v>
      </c>
      <c r="W7" s="253">
        <f t="shared" si="5"/>
        <v>0</v>
      </c>
      <c r="X7" s="253">
        <f t="shared" si="6"/>
        <v>0</v>
      </c>
      <c r="Y7" s="253">
        <f t="shared" si="7"/>
        <v>0</v>
      </c>
      <c r="Z7" s="253">
        <f t="shared" si="8"/>
        <v>0</v>
      </c>
      <c r="AA7" s="253">
        <f t="shared" si="9"/>
        <v>0</v>
      </c>
      <c r="AB7" s="253">
        <f t="shared" si="10"/>
        <v>0</v>
      </c>
      <c r="AC7" s="253">
        <f t="shared" si="11"/>
        <v>0</v>
      </c>
    </row>
    <row r="8" spans="1:29" ht="13.5">
      <c r="A8" s="143" t="s">
        <v>115</v>
      </c>
      <c r="B8" s="147">
        <f t="shared" si="12"/>
        <v>260000</v>
      </c>
      <c r="C8" s="148" t="s">
        <v>114</v>
      </c>
      <c r="D8" s="149">
        <f t="shared" si="13"/>
        <v>264999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46">
        <f t="shared" si="14"/>
        <v>262500</v>
      </c>
      <c r="R8" s="253">
        <f t="shared" si="0"/>
        <v>0</v>
      </c>
      <c r="S8" s="253">
        <f t="shared" si="1"/>
        <v>0</v>
      </c>
      <c r="T8" s="253">
        <f t="shared" si="2"/>
        <v>0</v>
      </c>
      <c r="U8" s="253">
        <f t="shared" si="3"/>
        <v>0</v>
      </c>
      <c r="V8" s="253">
        <f t="shared" si="4"/>
        <v>0</v>
      </c>
      <c r="W8" s="253">
        <f t="shared" si="5"/>
        <v>0</v>
      </c>
      <c r="X8" s="253">
        <f t="shared" si="6"/>
        <v>0</v>
      </c>
      <c r="Y8" s="253">
        <f t="shared" si="7"/>
        <v>0</v>
      </c>
      <c r="Z8" s="253">
        <f t="shared" si="8"/>
        <v>0</v>
      </c>
      <c r="AA8" s="253">
        <f t="shared" si="9"/>
        <v>0</v>
      </c>
      <c r="AB8" s="253">
        <f t="shared" si="10"/>
        <v>0</v>
      </c>
      <c r="AC8" s="253">
        <f t="shared" si="11"/>
        <v>0</v>
      </c>
    </row>
    <row r="9" spans="1:29" ht="13.5">
      <c r="A9" s="143" t="s">
        <v>116</v>
      </c>
      <c r="B9" s="147">
        <f t="shared" si="12"/>
        <v>255000</v>
      </c>
      <c r="C9" s="148" t="s">
        <v>114</v>
      </c>
      <c r="D9" s="149">
        <f t="shared" si="13"/>
        <v>259999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46">
        <f t="shared" si="14"/>
        <v>257500</v>
      </c>
      <c r="R9" s="253">
        <f t="shared" si="0"/>
        <v>0</v>
      </c>
      <c r="S9" s="253">
        <f t="shared" si="1"/>
        <v>0</v>
      </c>
      <c r="T9" s="253">
        <f t="shared" si="2"/>
        <v>0</v>
      </c>
      <c r="U9" s="253">
        <f t="shared" si="3"/>
        <v>0</v>
      </c>
      <c r="V9" s="253">
        <f t="shared" si="4"/>
        <v>0</v>
      </c>
      <c r="W9" s="253">
        <f t="shared" si="5"/>
        <v>0</v>
      </c>
      <c r="X9" s="253">
        <f t="shared" si="6"/>
        <v>0</v>
      </c>
      <c r="Y9" s="253">
        <f t="shared" si="7"/>
        <v>0</v>
      </c>
      <c r="Z9" s="253">
        <f t="shared" si="8"/>
        <v>0</v>
      </c>
      <c r="AA9" s="253">
        <f t="shared" si="9"/>
        <v>0</v>
      </c>
      <c r="AB9" s="253">
        <f t="shared" si="10"/>
        <v>0</v>
      </c>
      <c r="AC9" s="253">
        <f t="shared" si="11"/>
        <v>0</v>
      </c>
    </row>
    <row r="10" spans="1:29" ht="13.5">
      <c r="A10" s="143" t="s">
        <v>117</v>
      </c>
      <c r="B10" s="147">
        <f t="shared" si="12"/>
        <v>250000</v>
      </c>
      <c r="C10" s="148" t="s">
        <v>114</v>
      </c>
      <c r="D10" s="149">
        <f t="shared" si="13"/>
        <v>254999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46">
        <f t="shared" si="14"/>
        <v>252500</v>
      </c>
      <c r="R10" s="253">
        <f t="shared" si="0"/>
        <v>0</v>
      </c>
      <c r="S10" s="253">
        <f t="shared" si="1"/>
        <v>0</v>
      </c>
      <c r="T10" s="253">
        <f t="shared" si="2"/>
        <v>0</v>
      </c>
      <c r="U10" s="253">
        <f t="shared" si="3"/>
        <v>0</v>
      </c>
      <c r="V10" s="253">
        <f t="shared" si="4"/>
        <v>0</v>
      </c>
      <c r="W10" s="253">
        <f t="shared" si="5"/>
        <v>0</v>
      </c>
      <c r="X10" s="253">
        <f t="shared" si="6"/>
        <v>0</v>
      </c>
      <c r="Y10" s="253">
        <f t="shared" si="7"/>
        <v>0</v>
      </c>
      <c r="Z10" s="253">
        <f t="shared" si="8"/>
        <v>0</v>
      </c>
      <c r="AA10" s="253">
        <f t="shared" si="9"/>
        <v>0</v>
      </c>
      <c r="AB10" s="253">
        <f t="shared" si="10"/>
        <v>0</v>
      </c>
      <c r="AC10" s="253">
        <f t="shared" si="11"/>
        <v>0</v>
      </c>
    </row>
    <row r="11" spans="1:29" ht="13.5">
      <c r="A11" s="143" t="s">
        <v>118</v>
      </c>
      <c r="B11" s="147">
        <f t="shared" si="12"/>
        <v>245000</v>
      </c>
      <c r="C11" s="148" t="s">
        <v>114</v>
      </c>
      <c r="D11" s="149">
        <f t="shared" si="13"/>
        <v>249999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46">
        <f t="shared" si="14"/>
        <v>247500</v>
      </c>
      <c r="R11" s="253">
        <f t="shared" si="0"/>
        <v>0</v>
      </c>
      <c r="S11" s="253">
        <f t="shared" si="1"/>
        <v>0</v>
      </c>
      <c r="T11" s="253">
        <f t="shared" si="2"/>
        <v>0</v>
      </c>
      <c r="U11" s="253">
        <f t="shared" si="3"/>
        <v>0</v>
      </c>
      <c r="V11" s="253">
        <f t="shared" si="4"/>
        <v>0</v>
      </c>
      <c r="W11" s="253">
        <f t="shared" si="5"/>
        <v>0</v>
      </c>
      <c r="X11" s="253">
        <f t="shared" si="6"/>
        <v>0</v>
      </c>
      <c r="Y11" s="253">
        <f t="shared" si="7"/>
        <v>0</v>
      </c>
      <c r="Z11" s="253">
        <f t="shared" si="8"/>
        <v>0</v>
      </c>
      <c r="AA11" s="253">
        <f t="shared" si="9"/>
        <v>0</v>
      </c>
      <c r="AB11" s="253">
        <f t="shared" si="10"/>
        <v>0</v>
      </c>
      <c r="AC11" s="253">
        <f t="shared" si="11"/>
        <v>0</v>
      </c>
    </row>
    <row r="12" spans="1:29" ht="13.5">
      <c r="A12" s="143" t="s">
        <v>119</v>
      </c>
      <c r="B12" s="147">
        <f t="shared" si="12"/>
        <v>240000</v>
      </c>
      <c r="C12" s="148" t="s">
        <v>114</v>
      </c>
      <c r="D12" s="149">
        <f t="shared" si="13"/>
        <v>244999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46">
        <f t="shared" si="14"/>
        <v>242500</v>
      </c>
      <c r="R12" s="253">
        <f t="shared" si="0"/>
        <v>0</v>
      </c>
      <c r="S12" s="253">
        <f t="shared" si="1"/>
        <v>0</v>
      </c>
      <c r="T12" s="253">
        <f t="shared" si="2"/>
        <v>0</v>
      </c>
      <c r="U12" s="253">
        <f t="shared" si="3"/>
        <v>0</v>
      </c>
      <c r="V12" s="253">
        <f t="shared" si="4"/>
        <v>0</v>
      </c>
      <c r="W12" s="253">
        <f t="shared" si="5"/>
        <v>0</v>
      </c>
      <c r="X12" s="253">
        <f t="shared" si="6"/>
        <v>0</v>
      </c>
      <c r="Y12" s="253">
        <f t="shared" si="7"/>
        <v>0</v>
      </c>
      <c r="Z12" s="253">
        <f t="shared" si="8"/>
        <v>0</v>
      </c>
      <c r="AA12" s="253">
        <f t="shared" si="9"/>
        <v>0</v>
      </c>
      <c r="AB12" s="253">
        <f t="shared" si="10"/>
        <v>0</v>
      </c>
      <c r="AC12" s="253">
        <f t="shared" si="11"/>
        <v>0</v>
      </c>
    </row>
    <row r="13" spans="1:29" ht="13.5">
      <c r="A13" s="143" t="s">
        <v>120</v>
      </c>
      <c r="B13" s="147">
        <f t="shared" si="12"/>
        <v>235000</v>
      </c>
      <c r="C13" s="148" t="s">
        <v>114</v>
      </c>
      <c r="D13" s="149">
        <f t="shared" si="13"/>
        <v>239999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46">
        <f t="shared" si="14"/>
        <v>237500</v>
      </c>
      <c r="R13" s="253">
        <f t="shared" si="0"/>
        <v>0</v>
      </c>
      <c r="S13" s="253">
        <f t="shared" si="1"/>
        <v>0</v>
      </c>
      <c r="T13" s="253">
        <f t="shared" si="2"/>
        <v>0</v>
      </c>
      <c r="U13" s="253">
        <f t="shared" si="3"/>
        <v>0</v>
      </c>
      <c r="V13" s="253">
        <f t="shared" si="4"/>
        <v>0</v>
      </c>
      <c r="W13" s="253">
        <f t="shared" si="5"/>
        <v>0</v>
      </c>
      <c r="X13" s="253">
        <f t="shared" si="6"/>
        <v>0</v>
      </c>
      <c r="Y13" s="253">
        <f t="shared" si="7"/>
        <v>0</v>
      </c>
      <c r="Z13" s="253">
        <f t="shared" si="8"/>
        <v>0</v>
      </c>
      <c r="AA13" s="253">
        <f t="shared" si="9"/>
        <v>0</v>
      </c>
      <c r="AB13" s="253">
        <f t="shared" si="10"/>
        <v>0</v>
      </c>
      <c r="AC13" s="253">
        <f t="shared" si="11"/>
        <v>0</v>
      </c>
    </row>
    <row r="14" spans="1:29" ht="13.5">
      <c r="A14" s="143" t="s">
        <v>121</v>
      </c>
      <c r="B14" s="147">
        <f t="shared" si="12"/>
        <v>230000</v>
      </c>
      <c r="C14" s="148" t="s">
        <v>114</v>
      </c>
      <c r="D14" s="149">
        <f t="shared" si="13"/>
        <v>234999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46">
        <f t="shared" si="14"/>
        <v>232500</v>
      </c>
      <c r="R14" s="253">
        <f t="shared" si="0"/>
        <v>0</v>
      </c>
      <c r="S14" s="253">
        <f t="shared" si="1"/>
        <v>0</v>
      </c>
      <c r="T14" s="253">
        <f t="shared" si="2"/>
        <v>0</v>
      </c>
      <c r="U14" s="253">
        <f t="shared" si="3"/>
        <v>0</v>
      </c>
      <c r="V14" s="253">
        <f t="shared" si="4"/>
        <v>0</v>
      </c>
      <c r="W14" s="253">
        <f t="shared" si="5"/>
        <v>0</v>
      </c>
      <c r="X14" s="253">
        <f t="shared" si="6"/>
        <v>0</v>
      </c>
      <c r="Y14" s="253">
        <f t="shared" si="7"/>
        <v>0</v>
      </c>
      <c r="Z14" s="253">
        <f t="shared" si="8"/>
        <v>0</v>
      </c>
      <c r="AA14" s="253">
        <f t="shared" si="9"/>
        <v>0</v>
      </c>
      <c r="AB14" s="253">
        <f t="shared" si="10"/>
        <v>0</v>
      </c>
      <c r="AC14" s="253">
        <f t="shared" si="11"/>
        <v>0</v>
      </c>
    </row>
    <row r="15" spans="1:29" ht="13.5">
      <c r="A15" s="143" t="s">
        <v>122</v>
      </c>
      <c r="B15" s="147">
        <f t="shared" si="12"/>
        <v>225000</v>
      </c>
      <c r="C15" s="148" t="s">
        <v>114</v>
      </c>
      <c r="D15" s="149">
        <f t="shared" si="13"/>
        <v>229999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46">
        <f t="shared" si="14"/>
        <v>227500</v>
      </c>
      <c r="R15" s="253">
        <f t="shared" si="0"/>
        <v>0</v>
      </c>
      <c r="S15" s="253">
        <f t="shared" si="1"/>
        <v>0</v>
      </c>
      <c r="T15" s="253">
        <f t="shared" si="2"/>
        <v>0</v>
      </c>
      <c r="U15" s="253">
        <f t="shared" si="3"/>
        <v>0</v>
      </c>
      <c r="V15" s="253">
        <f t="shared" si="4"/>
        <v>0</v>
      </c>
      <c r="W15" s="253">
        <f t="shared" si="5"/>
        <v>0</v>
      </c>
      <c r="X15" s="253">
        <f t="shared" si="6"/>
        <v>0</v>
      </c>
      <c r="Y15" s="253">
        <f t="shared" si="7"/>
        <v>0</v>
      </c>
      <c r="Z15" s="253">
        <f t="shared" si="8"/>
        <v>0</v>
      </c>
      <c r="AA15" s="253">
        <f t="shared" si="9"/>
        <v>0</v>
      </c>
      <c r="AB15" s="253">
        <f t="shared" si="10"/>
        <v>0</v>
      </c>
      <c r="AC15" s="253">
        <f t="shared" si="11"/>
        <v>0</v>
      </c>
    </row>
    <row r="16" spans="1:29" ht="13.5">
      <c r="A16" s="143" t="s">
        <v>123</v>
      </c>
      <c r="B16" s="147">
        <f t="shared" si="12"/>
        <v>220000</v>
      </c>
      <c r="C16" s="148" t="s">
        <v>114</v>
      </c>
      <c r="D16" s="149">
        <f t="shared" si="13"/>
        <v>224999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46">
        <f t="shared" si="14"/>
        <v>222500</v>
      </c>
      <c r="R16" s="253">
        <f t="shared" si="0"/>
        <v>0</v>
      </c>
      <c r="S16" s="253">
        <f t="shared" si="1"/>
        <v>0</v>
      </c>
      <c r="T16" s="253">
        <f t="shared" si="2"/>
        <v>0</v>
      </c>
      <c r="U16" s="253">
        <f t="shared" si="3"/>
        <v>0</v>
      </c>
      <c r="V16" s="253">
        <f t="shared" si="4"/>
        <v>0</v>
      </c>
      <c r="W16" s="253">
        <f t="shared" si="5"/>
        <v>0</v>
      </c>
      <c r="X16" s="253">
        <f t="shared" si="6"/>
        <v>0</v>
      </c>
      <c r="Y16" s="253">
        <f t="shared" si="7"/>
        <v>0</v>
      </c>
      <c r="Z16" s="253">
        <f t="shared" si="8"/>
        <v>0</v>
      </c>
      <c r="AA16" s="253">
        <f t="shared" si="9"/>
        <v>0</v>
      </c>
      <c r="AB16" s="253">
        <f t="shared" si="10"/>
        <v>0</v>
      </c>
      <c r="AC16" s="253">
        <f t="shared" si="11"/>
        <v>0</v>
      </c>
    </row>
    <row r="17" spans="1:29" ht="13.5">
      <c r="A17" s="143" t="s">
        <v>124</v>
      </c>
      <c r="B17" s="147">
        <f t="shared" si="12"/>
        <v>215000</v>
      </c>
      <c r="C17" s="148" t="s">
        <v>114</v>
      </c>
      <c r="D17" s="149">
        <f t="shared" si="13"/>
        <v>219999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46">
        <f t="shared" si="14"/>
        <v>217500</v>
      </c>
      <c r="R17" s="253">
        <f t="shared" si="0"/>
        <v>0</v>
      </c>
      <c r="S17" s="253">
        <f t="shared" si="1"/>
        <v>0</v>
      </c>
      <c r="T17" s="253">
        <f t="shared" si="2"/>
        <v>0</v>
      </c>
      <c r="U17" s="253">
        <f t="shared" si="3"/>
        <v>0</v>
      </c>
      <c r="V17" s="253">
        <f t="shared" si="4"/>
        <v>0</v>
      </c>
      <c r="W17" s="253">
        <f t="shared" si="5"/>
        <v>0</v>
      </c>
      <c r="X17" s="253">
        <f t="shared" si="6"/>
        <v>0</v>
      </c>
      <c r="Y17" s="253">
        <f t="shared" si="7"/>
        <v>0</v>
      </c>
      <c r="Z17" s="253">
        <f t="shared" si="8"/>
        <v>0</v>
      </c>
      <c r="AA17" s="253">
        <f t="shared" si="9"/>
        <v>0</v>
      </c>
      <c r="AB17" s="253">
        <f t="shared" si="10"/>
        <v>0</v>
      </c>
      <c r="AC17" s="253">
        <f t="shared" si="11"/>
        <v>0</v>
      </c>
    </row>
    <row r="18" spans="1:29" ht="13.5">
      <c r="A18" s="143" t="s">
        <v>125</v>
      </c>
      <c r="B18" s="147">
        <f t="shared" si="12"/>
        <v>210000</v>
      </c>
      <c r="C18" s="148" t="s">
        <v>114</v>
      </c>
      <c r="D18" s="149">
        <f t="shared" si="13"/>
        <v>214999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1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46">
        <f t="shared" si="14"/>
        <v>212500</v>
      </c>
      <c r="R18" s="253">
        <f t="shared" si="0"/>
        <v>0</v>
      </c>
      <c r="S18" s="253">
        <f t="shared" si="1"/>
        <v>0</v>
      </c>
      <c r="T18" s="253">
        <f t="shared" si="2"/>
        <v>0</v>
      </c>
      <c r="U18" s="253">
        <f t="shared" si="3"/>
        <v>0</v>
      </c>
      <c r="V18" s="253">
        <f t="shared" si="4"/>
        <v>0</v>
      </c>
      <c r="W18" s="253">
        <f t="shared" si="5"/>
        <v>0</v>
      </c>
      <c r="X18" s="253">
        <f t="shared" si="6"/>
        <v>212500</v>
      </c>
      <c r="Y18" s="253">
        <f t="shared" si="7"/>
        <v>0</v>
      </c>
      <c r="Z18" s="253">
        <f t="shared" si="8"/>
        <v>0</v>
      </c>
      <c r="AA18" s="253">
        <f t="shared" si="9"/>
        <v>0</v>
      </c>
      <c r="AB18" s="253">
        <f t="shared" si="10"/>
        <v>0</v>
      </c>
      <c r="AC18" s="253">
        <f t="shared" si="11"/>
        <v>0</v>
      </c>
    </row>
    <row r="19" spans="1:29" ht="13.5">
      <c r="A19" s="143" t="s">
        <v>126</v>
      </c>
      <c r="B19" s="147">
        <f t="shared" si="12"/>
        <v>205000</v>
      </c>
      <c r="C19" s="148" t="s">
        <v>114</v>
      </c>
      <c r="D19" s="149">
        <f t="shared" si="13"/>
        <v>209999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46">
        <f t="shared" si="14"/>
        <v>207500</v>
      </c>
      <c r="R19" s="253">
        <f t="shared" si="0"/>
        <v>0</v>
      </c>
      <c r="S19" s="253">
        <f t="shared" si="1"/>
        <v>0</v>
      </c>
      <c r="T19" s="253">
        <f t="shared" si="2"/>
        <v>0</v>
      </c>
      <c r="U19" s="253">
        <f t="shared" si="3"/>
        <v>0</v>
      </c>
      <c r="V19" s="253">
        <f t="shared" si="4"/>
        <v>0</v>
      </c>
      <c r="W19" s="253">
        <f t="shared" si="5"/>
        <v>0</v>
      </c>
      <c r="X19" s="253">
        <f t="shared" si="6"/>
        <v>0</v>
      </c>
      <c r="Y19" s="253">
        <f t="shared" si="7"/>
        <v>0</v>
      </c>
      <c r="Z19" s="253">
        <f t="shared" si="8"/>
        <v>0</v>
      </c>
      <c r="AA19" s="253">
        <f t="shared" si="9"/>
        <v>0</v>
      </c>
      <c r="AB19" s="253">
        <f t="shared" si="10"/>
        <v>0</v>
      </c>
      <c r="AC19" s="253">
        <f t="shared" si="11"/>
        <v>0</v>
      </c>
    </row>
    <row r="20" spans="1:29" ht="13.5">
      <c r="A20" s="143" t="s">
        <v>127</v>
      </c>
      <c r="B20" s="147">
        <f t="shared" si="12"/>
        <v>200000</v>
      </c>
      <c r="C20" s="148" t="s">
        <v>114</v>
      </c>
      <c r="D20" s="149">
        <f t="shared" si="13"/>
        <v>204999</v>
      </c>
      <c r="E20" s="162">
        <v>1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1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46">
        <f t="shared" si="14"/>
        <v>202500</v>
      </c>
      <c r="R20" s="253">
        <f t="shared" si="0"/>
        <v>202500</v>
      </c>
      <c r="S20" s="253">
        <f t="shared" si="1"/>
        <v>0</v>
      </c>
      <c r="T20" s="253">
        <f t="shared" si="2"/>
        <v>0</v>
      </c>
      <c r="U20" s="253">
        <f t="shared" si="3"/>
        <v>0</v>
      </c>
      <c r="V20" s="253">
        <f t="shared" si="4"/>
        <v>0</v>
      </c>
      <c r="W20" s="253">
        <f t="shared" si="5"/>
        <v>0</v>
      </c>
      <c r="X20" s="253">
        <f t="shared" si="6"/>
        <v>202500</v>
      </c>
      <c r="Y20" s="253">
        <f t="shared" si="7"/>
        <v>0</v>
      </c>
      <c r="Z20" s="253">
        <f t="shared" si="8"/>
        <v>0</v>
      </c>
      <c r="AA20" s="253">
        <f t="shared" si="9"/>
        <v>0</v>
      </c>
      <c r="AB20" s="253">
        <f t="shared" si="10"/>
        <v>0</v>
      </c>
      <c r="AC20" s="253">
        <f t="shared" si="11"/>
        <v>0</v>
      </c>
    </row>
    <row r="21" spans="1:29" ht="13.5">
      <c r="A21" s="143" t="s">
        <v>128</v>
      </c>
      <c r="B21" s="147">
        <f t="shared" si="12"/>
        <v>195000</v>
      </c>
      <c r="C21" s="148" t="s">
        <v>114</v>
      </c>
      <c r="D21" s="149">
        <f t="shared" si="13"/>
        <v>199999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46">
        <f t="shared" si="14"/>
        <v>197500</v>
      </c>
      <c r="R21" s="253">
        <f t="shared" si="0"/>
        <v>0</v>
      </c>
      <c r="S21" s="253">
        <f t="shared" si="1"/>
        <v>0</v>
      </c>
      <c r="T21" s="253">
        <f t="shared" si="2"/>
        <v>0</v>
      </c>
      <c r="U21" s="253">
        <f t="shared" si="3"/>
        <v>0</v>
      </c>
      <c r="V21" s="253">
        <f t="shared" si="4"/>
        <v>0</v>
      </c>
      <c r="W21" s="253">
        <f t="shared" si="5"/>
        <v>0</v>
      </c>
      <c r="X21" s="253">
        <f t="shared" si="6"/>
        <v>0</v>
      </c>
      <c r="Y21" s="253">
        <f t="shared" si="7"/>
        <v>0</v>
      </c>
      <c r="Z21" s="253">
        <f t="shared" si="8"/>
        <v>0</v>
      </c>
      <c r="AA21" s="253">
        <f t="shared" si="9"/>
        <v>0</v>
      </c>
      <c r="AB21" s="253">
        <f t="shared" si="10"/>
        <v>0</v>
      </c>
      <c r="AC21" s="253">
        <f t="shared" si="11"/>
        <v>0</v>
      </c>
    </row>
    <row r="22" spans="1:29" ht="13.5">
      <c r="A22" s="143" t="s">
        <v>129</v>
      </c>
      <c r="B22" s="147">
        <f t="shared" si="12"/>
        <v>190000</v>
      </c>
      <c r="C22" s="148" t="s">
        <v>114</v>
      </c>
      <c r="D22" s="149">
        <f t="shared" si="13"/>
        <v>194999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1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46">
        <f t="shared" si="14"/>
        <v>192500</v>
      </c>
      <c r="R22" s="253">
        <f t="shared" si="0"/>
        <v>0</v>
      </c>
      <c r="S22" s="253">
        <f t="shared" si="1"/>
        <v>0</v>
      </c>
      <c r="T22" s="253">
        <f t="shared" si="2"/>
        <v>0</v>
      </c>
      <c r="U22" s="253">
        <f t="shared" si="3"/>
        <v>0</v>
      </c>
      <c r="V22" s="253">
        <f t="shared" si="4"/>
        <v>0</v>
      </c>
      <c r="W22" s="253">
        <f t="shared" si="5"/>
        <v>0</v>
      </c>
      <c r="X22" s="253">
        <f t="shared" si="6"/>
        <v>192500</v>
      </c>
      <c r="Y22" s="253">
        <f t="shared" si="7"/>
        <v>0</v>
      </c>
      <c r="Z22" s="253">
        <f t="shared" si="8"/>
        <v>0</v>
      </c>
      <c r="AA22" s="253">
        <f t="shared" si="9"/>
        <v>0</v>
      </c>
      <c r="AB22" s="253">
        <f t="shared" si="10"/>
        <v>0</v>
      </c>
      <c r="AC22" s="253">
        <f t="shared" si="11"/>
        <v>0</v>
      </c>
    </row>
    <row r="23" spans="1:29" ht="13.5">
      <c r="A23" s="143" t="s">
        <v>130</v>
      </c>
      <c r="B23" s="147">
        <f t="shared" si="12"/>
        <v>185000</v>
      </c>
      <c r="C23" s="148" t="s">
        <v>114</v>
      </c>
      <c r="D23" s="149">
        <f t="shared" si="13"/>
        <v>189999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46">
        <f t="shared" si="14"/>
        <v>187500</v>
      </c>
      <c r="R23" s="253">
        <f t="shared" si="0"/>
        <v>0</v>
      </c>
      <c r="S23" s="253">
        <f t="shared" si="1"/>
        <v>0</v>
      </c>
      <c r="T23" s="253">
        <f t="shared" si="2"/>
        <v>0</v>
      </c>
      <c r="U23" s="253">
        <f t="shared" si="3"/>
        <v>0</v>
      </c>
      <c r="V23" s="253">
        <f t="shared" si="4"/>
        <v>0</v>
      </c>
      <c r="W23" s="253">
        <f t="shared" si="5"/>
        <v>0</v>
      </c>
      <c r="X23" s="253">
        <f t="shared" si="6"/>
        <v>0</v>
      </c>
      <c r="Y23" s="253">
        <f t="shared" si="7"/>
        <v>0</v>
      </c>
      <c r="Z23" s="253">
        <f t="shared" si="8"/>
        <v>0</v>
      </c>
      <c r="AA23" s="253">
        <f t="shared" si="9"/>
        <v>0</v>
      </c>
      <c r="AB23" s="253">
        <f t="shared" si="10"/>
        <v>0</v>
      </c>
      <c r="AC23" s="253">
        <f t="shared" si="11"/>
        <v>0</v>
      </c>
    </row>
    <row r="24" spans="1:29" ht="13.5">
      <c r="A24" s="143" t="s">
        <v>131</v>
      </c>
      <c r="B24" s="147">
        <f t="shared" si="12"/>
        <v>180000</v>
      </c>
      <c r="C24" s="148" t="s">
        <v>114</v>
      </c>
      <c r="D24" s="149">
        <f t="shared" si="13"/>
        <v>184999</v>
      </c>
      <c r="E24" s="162">
        <v>1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46">
        <f t="shared" si="14"/>
        <v>182500</v>
      </c>
      <c r="R24" s="253">
        <f t="shared" si="0"/>
        <v>182500</v>
      </c>
      <c r="S24" s="253">
        <f t="shared" si="1"/>
        <v>0</v>
      </c>
      <c r="T24" s="253">
        <f t="shared" si="2"/>
        <v>0</v>
      </c>
      <c r="U24" s="253">
        <f t="shared" si="3"/>
        <v>0</v>
      </c>
      <c r="V24" s="253">
        <f t="shared" si="4"/>
        <v>0</v>
      </c>
      <c r="W24" s="253">
        <f t="shared" si="5"/>
        <v>0</v>
      </c>
      <c r="X24" s="253">
        <f t="shared" si="6"/>
        <v>0</v>
      </c>
      <c r="Y24" s="253">
        <f t="shared" si="7"/>
        <v>0</v>
      </c>
      <c r="Z24" s="253">
        <f t="shared" si="8"/>
        <v>0</v>
      </c>
      <c r="AA24" s="253">
        <f t="shared" si="9"/>
        <v>0</v>
      </c>
      <c r="AB24" s="253">
        <f t="shared" si="10"/>
        <v>0</v>
      </c>
      <c r="AC24" s="253">
        <f t="shared" si="11"/>
        <v>0</v>
      </c>
    </row>
    <row r="25" spans="1:29" ht="13.5">
      <c r="A25" s="143" t="s">
        <v>132</v>
      </c>
      <c r="B25" s="147">
        <f t="shared" si="12"/>
        <v>175000</v>
      </c>
      <c r="C25" s="148" t="s">
        <v>114</v>
      </c>
      <c r="D25" s="149">
        <f t="shared" si="13"/>
        <v>179999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2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46">
        <f t="shared" si="14"/>
        <v>177500</v>
      </c>
      <c r="R25" s="253">
        <f t="shared" si="0"/>
        <v>0</v>
      </c>
      <c r="S25" s="253">
        <f t="shared" si="1"/>
        <v>0</v>
      </c>
      <c r="T25" s="253">
        <f t="shared" si="2"/>
        <v>0</v>
      </c>
      <c r="U25" s="253">
        <f t="shared" si="3"/>
        <v>0</v>
      </c>
      <c r="V25" s="253">
        <f t="shared" si="4"/>
        <v>0</v>
      </c>
      <c r="W25" s="253">
        <f t="shared" si="5"/>
        <v>0</v>
      </c>
      <c r="X25" s="253">
        <f t="shared" si="6"/>
        <v>355000</v>
      </c>
      <c r="Y25" s="253">
        <f t="shared" si="7"/>
        <v>0</v>
      </c>
      <c r="Z25" s="253">
        <f t="shared" si="8"/>
        <v>0</v>
      </c>
      <c r="AA25" s="253">
        <f t="shared" si="9"/>
        <v>0</v>
      </c>
      <c r="AB25" s="253">
        <f t="shared" si="10"/>
        <v>0</v>
      </c>
      <c r="AC25" s="253">
        <f t="shared" si="11"/>
        <v>0</v>
      </c>
    </row>
    <row r="26" spans="1:29" ht="13.5">
      <c r="A26" s="143" t="s">
        <v>133</v>
      </c>
      <c r="B26" s="147">
        <f t="shared" si="12"/>
        <v>170000</v>
      </c>
      <c r="C26" s="148" t="s">
        <v>114</v>
      </c>
      <c r="D26" s="149">
        <f t="shared" si="13"/>
        <v>174999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3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46">
        <f t="shared" si="14"/>
        <v>172500</v>
      </c>
      <c r="R26" s="253">
        <f t="shared" si="0"/>
        <v>0</v>
      </c>
      <c r="S26" s="253">
        <f t="shared" si="1"/>
        <v>0</v>
      </c>
      <c r="T26" s="253">
        <f t="shared" si="2"/>
        <v>0</v>
      </c>
      <c r="U26" s="253">
        <f t="shared" si="3"/>
        <v>0</v>
      </c>
      <c r="V26" s="253">
        <f t="shared" si="4"/>
        <v>0</v>
      </c>
      <c r="W26" s="253">
        <f t="shared" si="5"/>
        <v>0</v>
      </c>
      <c r="X26" s="253">
        <f t="shared" si="6"/>
        <v>517500</v>
      </c>
      <c r="Y26" s="253">
        <f t="shared" si="7"/>
        <v>0</v>
      </c>
      <c r="Z26" s="253">
        <f t="shared" si="8"/>
        <v>0</v>
      </c>
      <c r="AA26" s="253">
        <f t="shared" si="9"/>
        <v>0</v>
      </c>
      <c r="AB26" s="253">
        <f t="shared" si="10"/>
        <v>0</v>
      </c>
      <c r="AC26" s="253">
        <f t="shared" si="11"/>
        <v>0</v>
      </c>
    </row>
    <row r="27" spans="1:29" ht="13.5">
      <c r="A27" s="143" t="s">
        <v>134</v>
      </c>
      <c r="B27" s="147">
        <f t="shared" si="12"/>
        <v>165000</v>
      </c>
      <c r="C27" s="148" t="s">
        <v>114</v>
      </c>
      <c r="D27" s="149">
        <f t="shared" si="13"/>
        <v>169999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46">
        <f t="shared" si="14"/>
        <v>167500</v>
      </c>
      <c r="R27" s="253">
        <f t="shared" si="0"/>
        <v>0</v>
      </c>
      <c r="S27" s="253">
        <f t="shared" si="1"/>
        <v>0</v>
      </c>
      <c r="T27" s="253">
        <f t="shared" si="2"/>
        <v>0</v>
      </c>
      <c r="U27" s="253">
        <f t="shared" si="3"/>
        <v>0</v>
      </c>
      <c r="V27" s="253">
        <f t="shared" si="4"/>
        <v>0</v>
      </c>
      <c r="W27" s="253">
        <f t="shared" si="5"/>
        <v>0</v>
      </c>
      <c r="X27" s="253">
        <f t="shared" si="6"/>
        <v>0</v>
      </c>
      <c r="Y27" s="253">
        <f t="shared" si="7"/>
        <v>0</v>
      </c>
      <c r="Z27" s="253">
        <f t="shared" si="8"/>
        <v>0</v>
      </c>
      <c r="AA27" s="253">
        <f t="shared" si="9"/>
        <v>0</v>
      </c>
      <c r="AB27" s="253">
        <f t="shared" si="10"/>
        <v>0</v>
      </c>
      <c r="AC27" s="253">
        <f t="shared" si="11"/>
        <v>0</v>
      </c>
    </row>
    <row r="28" spans="1:29" ht="13.5">
      <c r="A28" s="143" t="s">
        <v>135</v>
      </c>
      <c r="B28" s="147">
        <f t="shared" si="12"/>
        <v>160000</v>
      </c>
      <c r="C28" s="148" t="s">
        <v>114</v>
      </c>
      <c r="D28" s="149">
        <f t="shared" si="13"/>
        <v>164999</v>
      </c>
      <c r="E28" s="162">
        <v>1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3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46">
        <f t="shared" si="14"/>
        <v>162500</v>
      </c>
      <c r="R28" s="253">
        <f t="shared" si="0"/>
        <v>162500</v>
      </c>
      <c r="S28" s="253">
        <f t="shared" si="1"/>
        <v>0</v>
      </c>
      <c r="T28" s="253">
        <f t="shared" si="2"/>
        <v>0</v>
      </c>
      <c r="U28" s="253">
        <f t="shared" si="3"/>
        <v>0</v>
      </c>
      <c r="V28" s="253">
        <f t="shared" si="4"/>
        <v>0</v>
      </c>
      <c r="W28" s="253">
        <f t="shared" si="5"/>
        <v>0</v>
      </c>
      <c r="X28" s="253">
        <f t="shared" si="6"/>
        <v>487500</v>
      </c>
      <c r="Y28" s="253">
        <f t="shared" si="7"/>
        <v>0</v>
      </c>
      <c r="Z28" s="253">
        <f t="shared" si="8"/>
        <v>0</v>
      </c>
      <c r="AA28" s="253">
        <f t="shared" si="9"/>
        <v>0</v>
      </c>
      <c r="AB28" s="253">
        <f t="shared" si="10"/>
        <v>0</v>
      </c>
      <c r="AC28" s="253">
        <f t="shared" si="11"/>
        <v>0</v>
      </c>
    </row>
    <row r="29" spans="1:29" ht="13.5">
      <c r="A29" s="143" t="s">
        <v>136</v>
      </c>
      <c r="B29" s="147">
        <f t="shared" si="12"/>
        <v>155000</v>
      </c>
      <c r="C29" s="148" t="s">
        <v>114</v>
      </c>
      <c r="D29" s="149">
        <f t="shared" si="13"/>
        <v>159999</v>
      </c>
      <c r="E29" s="162">
        <v>1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1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46">
        <f t="shared" si="14"/>
        <v>157500</v>
      </c>
      <c r="R29" s="253">
        <f t="shared" si="0"/>
        <v>157500</v>
      </c>
      <c r="S29" s="253">
        <f t="shared" si="1"/>
        <v>0</v>
      </c>
      <c r="T29" s="253">
        <f t="shared" si="2"/>
        <v>0</v>
      </c>
      <c r="U29" s="253">
        <f t="shared" si="3"/>
        <v>0</v>
      </c>
      <c r="V29" s="253">
        <f t="shared" si="4"/>
        <v>0</v>
      </c>
      <c r="W29" s="253">
        <f t="shared" si="5"/>
        <v>0</v>
      </c>
      <c r="X29" s="253">
        <f t="shared" si="6"/>
        <v>157500</v>
      </c>
      <c r="Y29" s="253">
        <f t="shared" si="7"/>
        <v>0</v>
      </c>
      <c r="Z29" s="253">
        <f t="shared" si="8"/>
        <v>0</v>
      </c>
      <c r="AA29" s="253">
        <f t="shared" si="9"/>
        <v>0</v>
      </c>
      <c r="AB29" s="253">
        <f t="shared" si="10"/>
        <v>0</v>
      </c>
      <c r="AC29" s="253">
        <f t="shared" si="11"/>
        <v>0</v>
      </c>
    </row>
    <row r="30" spans="1:30" ht="13.5">
      <c r="A30" s="143" t="s">
        <v>137</v>
      </c>
      <c r="B30" s="147">
        <v>150000</v>
      </c>
      <c r="C30" s="148" t="s">
        <v>114</v>
      </c>
      <c r="D30" s="149">
        <f t="shared" si="13"/>
        <v>154999</v>
      </c>
      <c r="E30" s="162">
        <v>2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46">
        <f>Q31+5000</f>
        <v>152500</v>
      </c>
      <c r="R30" s="253">
        <f aca="true" t="shared" si="15" ref="R30:W30">E30*$Q30</f>
        <v>305000</v>
      </c>
      <c r="S30" s="253">
        <f t="shared" si="15"/>
        <v>0</v>
      </c>
      <c r="T30" s="253">
        <f t="shared" si="15"/>
        <v>0</v>
      </c>
      <c r="U30" s="253">
        <f t="shared" si="15"/>
        <v>0</v>
      </c>
      <c r="V30" s="253">
        <f t="shared" si="15"/>
        <v>0</v>
      </c>
      <c r="W30" s="253">
        <f t="shared" si="15"/>
        <v>0</v>
      </c>
      <c r="X30" s="253">
        <f aca="true" t="shared" si="16" ref="X30:AC30">K30*$Q30</f>
        <v>0</v>
      </c>
      <c r="Y30" s="253">
        <f t="shared" si="16"/>
        <v>0</v>
      </c>
      <c r="Z30" s="253">
        <f t="shared" si="16"/>
        <v>0</v>
      </c>
      <c r="AA30" s="253">
        <f t="shared" si="16"/>
        <v>0</v>
      </c>
      <c r="AB30" s="253">
        <f t="shared" si="16"/>
        <v>0</v>
      </c>
      <c r="AC30" s="253">
        <f t="shared" si="16"/>
        <v>0</v>
      </c>
      <c r="AD30" s="252"/>
    </row>
    <row r="31" spans="1:30" ht="13.5">
      <c r="A31" s="143" t="s">
        <v>138</v>
      </c>
      <c r="B31" s="147">
        <v>145000</v>
      </c>
      <c r="C31" s="148" t="s">
        <v>114</v>
      </c>
      <c r="D31" s="149">
        <v>149999</v>
      </c>
      <c r="E31" s="161">
        <v>1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1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46">
        <v>147500</v>
      </c>
      <c r="R31" s="253">
        <f aca="true" t="shared" si="17" ref="R31:W31">E31*$Q31</f>
        <v>147500</v>
      </c>
      <c r="S31" s="253">
        <f t="shared" si="17"/>
        <v>0</v>
      </c>
      <c r="T31" s="253">
        <f t="shared" si="17"/>
        <v>0</v>
      </c>
      <c r="U31" s="253">
        <f t="shared" si="17"/>
        <v>0</v>
      </c>
      <c r="V31" s="253">
        <f t="shared" si="17"/>
        <v>0</v>
      </c>
      <c r="W31" s="253">
        <f t="shared" si="17"/>
        <v>0</v>
      </c>
      <c r="X31" s="253">
        <f aca="true" t="shared" si="18" ref="X31:AC40">K31*$Q31</f>
        <v>147500</v>
      </c>
      <c r="Y31" s="253">
        <f t="shared" si="18"/>
        <v>0</v>
      </c>
      <c r="Z31" s="253">
        <f t="shared" si="18"/>
        <v>0</v>
      </c>
      <c r="AA31" s="253">
        <f t="shared" si="18"/>
        <v>0</v>
      </c>
      <c r="AB31" s="253">
        <f t="shared" si="18"/>
        <v>0</v>
      </c>
      <c r="AC31" s="253">
        <f t="shared" si="18"/>
        <v>0</v>
      </c>
      <c r="AD31" s="252"/>
    </row>
    <row r="32" spans="1:30" ht="13.5">
      <c r="A32" s="143" t="s">
        <v>139</v>
      </c>
      <c r="B32" s="147">
        <v>140000</v>
      </c>
      <c r="C32" s="148" t="s">
        <v>114</v>
      </c>
      <c r="D32" s="149">
        <v>144999</v>
      </c>
      <c r="E32" s="161">
        <v>5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1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46">
        <v>142500</v>
      </c>
      <c r="R32" s="253">
        <f aca="true" t="shared" si="19" ref="R32:W40">E32*$Q32</f>
        <v>712500</v>
      </c>
      <c r="S32" s="253">
        <f t="shared" si="19"/>
        <v>142500</v>
      </c>
      <c r="T32" s="253">
        <f t="shared" si="19"/>
        <v>0</v>
      </c>
      <c r="U32" s="253">
        <f t="shared" si="19"/>
        <v>0</v>
      </c>
      <c r="V32" s="253">
        <f t="shared" si="19"/>
        <v>0</v>
      </c>
      <c r="W32" s="253">
        <f t="shared" si="19"/>
        <v>0</v>
      </c>
      <c r="X32" s="253">
        <f t="shared" si="18"/>
        <v>142500</v>
      </c>
      <c r="Y32" s="253">
        <f t="shared" si="18"/>
        <v>0</v>
      </c>
      <c r="Z32" s="253">
        <f t="shared" si="18"/>
        <v>0</v>
      </c>
      <c r="AA32" s="253">
        <f t="shared" si="18"/>
        <v>0</v>
      </c>
      <c r="AB32" s="253">
        <f t="shared" si="18"/>
        <v>0</v>
      </c>
      <c r="AC32" s="253">
        <f t="shared" si="18"/>
        <v>0</v>
      </c>
      <c r="AD32" s="252"/>
    </row>
    <row r="33" spans="1:30" ht="13.5">
      <c r="A33" s="143" t="s">
        <v>140</v>
      </c>
      <c r="B33" s="147">
        <v>135000</v>
      </c>
      <c r="C33" s="148" t="s">
        <v>114</v>
      </c>
      <c r="D33" s="149">
        <v>139999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1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46">
        <v>137500</v>
      </c>
      <c r="R33" s="253">
        <f t="shared" si="19"/>
        <v>0</v>
      </c>
      <c r="S33" s="253">
        <f t="shared" si="19"/>
        <v>0</v>
      </c>
      <c r="T33" s="253">
        <f t="shared" si="19"/>
        <v>0</v>
      </c>
      <c r="U33" s="253">
        <f t="shared" si="19"/>
        <v>0</v>
      </c>
      <c r="V33" s="253">
        <f t="shared" si="19"/>
        <v>0</v>
      </c>
      <c r="W33" s="253">
        <f t="shared" si="19"/>
        <v>0</v>
      </c>
      <c r="X33" s="253">
        <f t="shared" si="18"/>
        <v>137500</v>
      </c>
      <c r="Y33" s="253">
        <f t="shared" si="18"/>
        <v>0</v>
      </c>
      <c r="Z33" s="253">
        <f t="shared" si="18"/>
        <v>0</v>
      </c>
      <c r="AA33" s="253">
        <f t="shared" si="18"/>
        <v>0</v>
      </c>
      <c r="AB33" s="253">
        <f t="shared" si="18"/>
        <v>0</v>
      </c>
      <c r="AC33" s="253">
        <f t="shared" si="18"/>
        <v>0</v>
      </c>
      <c r="AD33" s="252"/>
    </row>
    <row r="34" spans="1:30" ht="13.5">
      <c r="A34" s="143" t="s">
        <v>141</v>
      </c>
      <c r="B34" s="147">
        <v>130000</v>
      </c>
      <c r="C34" s="148" t="s">
        <v>114</v>
      </c>
      <c r="D34" s="149">
        <v>134999</v>
      </c>
      <c r="E34" s="161">
        <v>4</v>
      </c>
      <c r="F34" s="162">
        <v>0</v>
      </c>
      <c r="G34" s="162">
        <v>0</v>
      </c>
      <c r="H34" s="162">
        <v>0</v>
      </c>
      <c r="I34" s="162">
        <v>0</v>
      </c>
      <c r="J34" s="163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46">
        <v>132500</v>
      </c>
      <c r="R34" s="253">
        <f t="shared" si="19"/>
        <v>530000</v>
      </c>
      <c r="S34" s="253">
        <f t="shared" si="19"/>
        <v>0</v>
      </c>
      <c r="T34" s="253">
        <f t="shared" si="19"/>
        <v>0</v>
      </c>
      <c r="U34" s="253">
        <f t="shared" si="19"/>
        <v>0</v>
      </c>
      <c r="V34" s="253">
        <f t="shared" si="19"/>
        <v>0</v>
      </c>
      <c r="W34" s="253">
        <f t="shared" si="19"/>
        <v>0</v>
      </c>
      <c r="X34" s="253">
        <f t="shared" si="18"/>
        <v>0</v>
      </c>
      <c r="Y34" s="253">
        <f t="shared" si="18"/>
        <v>0</v>
      </c>
      <c r="Z34" s="253">
        <f t="shared" si="18"/>
        <v>0</v>
      </c>
      <c r="AA34" s="253">
        <f t="shared" si="18"/>
        <v>0</v>
      </c>
      <c r="AB34" s="253">
        <f t="shared" si="18"/>
        <v>0</v>
      </c>
      <c r="AC34" s="253">
        <f t="shared" si="18"/>
        <v>0</v>
      </c>
      <c r="AD34" s="252"/>
    </row>
    <row r="35" spans="1:30" ht="13.5">
      <c r="A35" s="143" t="s">
        <v>142</v>
      </c>
      <c r="B35" s="147">
        <v>125000</v>
      </c>
      <c r="C35" s="148" t="s">
        <v>114</v>
      </c>
      <c r="D35" s="149">
        <v>129999</v>
      </c>
      <c r="E35" s="161">
        <v>1</v>
      </c>
      <c r="F35" s="162">
        <v>0</v>
      </c>
      <c r="G35" s="162">
        <v>0</v>
      </c>
      <c r="H35" s="162">
        <v>0</v>
      </c>
      <c r="I35" s="162">
        <v>0</v>
      </c>
      <c r="J35" s="163">
        <v>0</v>
      </c>
      <c r="K35" s="162">
        <v>2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46">
        <v>127500</v>
      </c>
      <c r="R35" s="253">
        <f t="shared" si="19"/>
        <v>127500</v>
      </c>
      <c r="S35" s="253">
        <f t="shared" si="19"/>
        <v>0</v>
      </c>
      <c r="T35" s="253">
        <f t="shared" si="19"/>
        <v>0</v>
      </c>
      <c r="U35" s="253">
        <f t="shared" si="19"/>
        <v>0</v>
      </c>
      <c r="V35" s="253">
        <f t="shared" si="19"/>
        <v>0</v>
      </c>
      <c r="W35" s="253">
        <f t="shared" si="19"/>
        <v>0</v>
      </c>
      <c r="X35" s="253">
        <f t="shared" si="18"/>
        <v>255000</v>
      </c>
      <c r="Y35" s="253">
        <f t="shared" si="18"/>
        <v>0</v>
      </c>
      <c r="Z35" s="253">
        <f t="shared" si="18"/>
        <v>0</v>
      </c>
      <c r="AA35" s="253">
        <f t="shared" si="18"/>
        <v>0</v>
      </c>
      <c r="AB35" s="253">
        <f t="shared" si="18"/>
        <v>0</v>
      </c>
      <c r="AC35" s="253">
        <f t="shared" si="18"/>
        <v>0</v>
      </c>
      <c r="AD35" s="252"/>
    </row>
    <row r="36" spans="1:30" ht="13.5">
      <c r="A36" s="143" t="s">
        <v>143</v>
      </c>
      <c r="B36" s="147">
        <v>120000</v>
      </c>
      <c r="C36" s="148" t="s">
        <v>114</v>
      </c>
      <c r="D36" s="149">
        <v>124999</v>
      </c>
      <c r="E36" s="161">
        <v>1</v>
      </c>
      <c r="F36" s="162">
        <v>0</v>
      </c>
      <c r="G36" s="162">
        <v>0</v>
      </c>
      <c r="H36" s="162">
        <v>0</v>
      </c>
      <c r="I36" s="162">
        <v>0</v>
      </c>
      <c r="J36" s="163">
        <v>0</v>
      </c>
      <c r="K36" s="162">
        <v>5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46">
        <v>122500</v>
      </c>
      <c r="R36" s="253">
        <f t="shared" si="19"/>
        <v>122500</v>
      </c>
      <c r="S36" s="253">
        <f t="shared" si="19"/>
        <v>0</v>
      </c>
      <c r="T36" s="253">
        <f t="shared" si="19"/>
        <v>0</v>
      </c>
      <c r="U36" s="253">
        <f t="shared" si="19"/>
        <v>0</v>
      </c>
      <c r="V36" s="253">
        <f t="shared" si="19"/>
        <v>0</v>
      </c>
      <c r="W36" s="253">
        <f t="shared" si="19"/>
        <v>0</v>
      </c>
      <c r="X36" s="253">
        <f t="shared" si="18"/>
        <v>612500</v>
      </c>
      <c r="Y36" s="253">
        <f t="shared" si="18"/>
        <v>0</v>
      </c>
      <c r="Z36" s="253">
        <f t="shared" si="18"/>
        <v>0</v>
      </c>
      <c r="AA36" s="253">
        <f t="shared" si="18"/>
        <v>0</v>
      </c>
      <c r="AB36" s="253">
        <f t="shared" si="18"/>
        <v>0</v>
      </c>
      <c r="AC36" s="253">
        <f t="shared" si="18"/>
        <v>0</v>
      </c>
      <c r="AD36" s="252"/>
    </row>
    <row r="37" spans="1:30" ht="13.5">
      <c r="A37" s="143" t="s">
        <v>144</v>
      </c>
      <c r="B37" s="147">
        <v>115000</v>
      </c>
      <c r="C37" s="148" t="s">
        <v>114</v>
      </c>
      <c r="D37" s="149">
        <v>119999</v>
      </c>
      <c r="E37" s="161">
        <v>5</v>
      </c>
      <c r="F37" s="162">
        <v>0</v>
      </c>
      <c r="G37" s="162">
        <v>0</v>
      </c>
      <c r="H37" s="162">
        <v>0</v>
      </c>
      <c r="I37" s="162">
        <v>0</v>
      </c>
      <c r="J37" s="163">
        <v>0</v>
      </c>
      <c r="K37" s="162">
        <v>5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46">
        <v>117500</v>
      </c>
      <c r="R37" s="253">
        <f t="shared" si="19"/>
        <v>587500</v>
      </c>
      <c r="S37" s="253">
        <f t="shared" si="19"/>
        <v>0</v>
      </c>
      <c r="T37" s="253">
        <f t="shared" si="19"/>
        <v>0</v>
      </c>
      <c r="U37" s="253">
        <f t="shared" si="19"/>
        <v>0</v>
      </c>
      <c r="V37" s="253">
        <f t="shared" si="19"/>
        <v>0</v>
      </c>
      <c r="W37" s="253">
        <f t="shared" si="19"/>
        <v>0</v>
      </c>
      <c r="X37" s="253">
        <f t="shared" si="18"/>
        <v>587500</v>
      </c>
      <c r="Y37" s="253">
        <f t="shared" si="18"/>
        <v>0</v>
      </c>
      <c r="Z37" s="253">
        <f t="shared" si="18"/>
        <v>0</v>
      </c>
      <c r="AA37" s="253">
        <f t="shared" si="18"/>
        <v>0</v>
      </c>
      <c r="AB37" s="253">
        <f t="shared" si="18"/>
        <v>0</v>
      </c>
      <c r="AC37" s="253">
        <f t="shared" si="18"/>
        <v>0</v>
      </c>
      <c r="AD37" s="252"/>
    </row>
    <row r="38" spans="1:30" ht="14.25" thickBot="1">
      <c r="A38" s="243" t="s">
        <v>145</v>
      </c>
      <c r="B38" s="244">
        <v>110000</v>
      </c>
      <c r="C38" s="245" t="s">
        <v>114</v>
      </c>
      <c r="D38" s="246">
        <v>114999</v>
      </c>
      <c r="E38" s="247">
        <v>5</v>
      </c>
      <c r="F38" s="248">
        <v>1</v>
      </c>
      <c r="G38" s="248">
        <v>0</v>
      </c>
      <c r="H38" s="248">
        <v>1</v>
      </c>
      <c r="I38" s="248">
        <v>0</v>
      </c>
      <c r="J38" s="249">
        <v>0</v>
      </c>
      <c r="K38" s="247">
        <v>6</v>
      </c>
      <c r="L38" s="248">
        <v>1</v>
      </c>
      <c r="M38" s="248">
        <v>0</v>
      </c>
      <c r="N38" s="248">
        <v>0</v>
      </c>
      <c r="O38" s="248">
        <v>0</v>
      </c>
      <c r="P38" s="249">
        <v>0</v>
      </c>
      <c r="Q38" s="146">
        <v>112500</v>
      </c>
      <c r="R38" s="253">
        <f t="shared" si="19"/>
        <v>562500</v>
      </c>
      <c r="S38" s="253">
        <f t="shared" si="19"/>
        <v>112500</v>
      </c>
      <c r="T38" s="253">
        <f t="shared" si="19"/>
        <v>0</v>
      </c>
      <c r="U38" s="253">
        <f t="shared" si="19"/>
        <v>112500</v>
      </c>
      <c r="V38" s="253">
        <f t="shared" si="19"/>
        <v>0</v>
      </c>
      <c r="W38" s="253">
        <f t="shared" si="19"/>
        <v>0</v>
      </c>
      <c r="X38" s="253">
        <f t="shared" si="18"/>
        <v>675000</v>
      </c>
      <c r="Y38" s="253">
        <f t="shared" si="18"/>
        <v>112500</v>
      </c>
      <c r="Z38" s="253">
        <f t="shared" si="18"/>
        <v>0</v>
      </c>
      <c r="AA38" s="253">
        <f t="shared" si="18"/>
        <v>0</v>
      </c>
      <c r="AB38" s="253">
        <f t="shared" si="18"/>
        <v>0</v>
      </c>
      <c r="AC38" s="253">
        <f t="shared" si="18"/>
        <v>0</v>
      </c>
      <c r="AD38" s="252"/>
    </row>
    <row r="39" spans="1:30" ht="14.25" thickTop="1">
      <c r="A39" s="143" t="s">
        <v>146</v>
      </c>
      <c r="B39" s="147">
        <v>108000</v>
      </c>
      <c r="C39" s="148" t="s">
        <v>114</v>
      </c>
      <c r="D39" s="149">
        <v>109999</v>
      </c>
      <c r="E39" s="240">
        <v>0</v>
      </c>
      <c r="F39" s="241">
        <v>0</v>
      </c>
      <c r="G39" s="241">
        <v>0</v>
      </c>
      <c r="H39" s="241">
        <v>0</v>
      </c>
      <c r="I39" s="241">
        <v>0</v>
      </c>
      <c r="J39" s="242">
        <v>0</v>
      </c>
      <c r="K39" s="240">
        <v>3</v>
      </c>
      <c r="L39" s="241">
        <v>0</v>
      </c>
      <c r="M39" s="241">
        <v>0</v>
      </c>
      <c r="N39" s="241">
        <v>0</v>
      </c>
      <c r="O39" s="241">
        <v>0</v>
      </c>
      <c r="P39" s="242">
        <v>0</v>
      </c>
      <c r="Q39" s="146">
        <v>109000</v>
      </c>
      <c r="R39" s="253">
        <f t="shared" si="19"/>
        <v>0</v>
      </c>
      <c r="S39" s="253">
        <f t="shared" si="19"/>
        <v>0</v>
      </c>
      <c r="T39" s="253">
        <f t="shared" si="19"/>
        <v>0</v>
      </c>
      <c r="U39" s="253">
        <f t="shared" si="19"/>
        <v>0</v>
      </c>
      <c r="V39" s="253">
        <f t="shared" si="19"/>
        <v>0</v>
      </c>
      <c r="W39" s="253">
        <f t="shared" si="19"/>
        <v>0</v>
      </c>
      <c r="X39" s="253">
        <f t="shared" si="18"/>
        <v>327000</v>
      </c>
      <c r="Y39" s="253">
        <f t="shared" si="18"/>
        <v>0</v>
      </c>
      <c r="Z39" s="253">
        <f t="shared" si="18"/>
        <v>0</v>
      </c>
      <c r="AA39" s="253">
        <f t="shared" si="18"/>
        <v>0</v>
      </c>
      <c r="AB39" s="253">
        <f t="shared" si="18"/>
        <v>0</v>
      </c>
      <c r="AC39" s="253">
        <f t="shared" si="18"/>
        <v>0</v>
      </c>
      <c r="AD39" s="252"/>
    </row>
    <row r="40" spans="1:30" ht="13.5">
      <c r="A40" s="143" t="s">
        <v>147</v>
      </c>
      <c r="B40" s="147">
        <v>106000</v>
      </c>
      <c r="C40" s="148" t="s">
        <v>114</v>
      </c>
      <c r="D40" s="149">
        <v>107999</v>
      </c>
      <c r="E40" s="161">
        <v>2</v>
      </c>
      <c r="F40" s="162">
        <v>0</v>
      </c>
      <c r="G40" s="162">
        <v>0</v>
      </c>
      <c r="H40" s="162">
        <v>0</v>
      </c>
      <c r="I40" s="162">
        <v>0</v>
      </c>
      <c r="J40" s="163">
        <v>0</v>
      </c>
      <c r="K40" s="161">
        <v>4</v>
      </c>
      <c r="L40" s="162">
        <v>0</v>
      </c>
      <c r="M40" s="162">
        <v>0</v>
      </c>
      <c r="N40" s="162">
        <v>0</v>
      </c>
      <c r="O40" s="162">
        <v>0</v>
      </c>
      <c r="P40" s="163">
        <v>0</v>
      </c>
      <c r="Q40" s="146">
        <v>107000</v>
      </c>
      <c r="R40" s="253">
        <f t="shared" si="19"/>
        <v>214000</v>
      </c>
      <c r="S40" s="253">
        <f t="shared" si="19"/>
        <v>0</v>
      </c>
      <c r="T40" s="253">
        <f t="shared" si="19"/>
        <v>0</v>
      </c>
      <c r="U40" s="253">
        <f t="shared" si="19"/>
        <v>0</v>
      </c>
      <c r="V40" s="253">
        <f t="shared" si="19"/>
        <v>0</v>
      </c>
      <c r="W40" s="253">
        <f t="shared" si="19"/>
        <v>0</v>
      </c>
      <c r="X40" s="253">
        <f t="shared" si="18"/>
        <v>428000</v>
      </c>
      <c r="Y40" s="253">
        <f t="shared" si="18"/>
        <v>0</v>
      </c>
      <c r="Z40" s="253">
        <f t="shared" si="18"/>
        <v>0</v>
      </c>
      <c r="AA40" s="253">
        <f t="shared" si="18"/>
        <v>0</v>
      </c>
      <c r="AB40" s="253">
        <f t="shared" si="18"/>
        <v>0</v>
      </c>
      <c r="AC40" s="253">
        <f t="shared" si="18"/>
        <v>0</v>
      </c>
      <c r="AD40" s="252"/>
    </row>
    <row r="41" spans="1:30" ht="13.5">
      <c r="A41" s="143" t="s">
        <v>148</v>
      </c>
      <c r="B41" s="147">
        <v>104000</v>
      </c>
      <c r="C41" s="148" t="s">
        <v>114</v>
      </c>
      <c r="D41" s="149">
        <v>105999</v>
      </c>
      <c r="E41" s="161">
        <v>2</v>
      </c>
      <c r="F41" s="162">
        <v>1</v>
      </c>
      <c r="G41" s="162">
        <v>4</v>
      </c>
      <c r="H41" s="162">
        <v>0</v>
      </c>
      <c r="I41" s="162">
        <v>0</v>
      </c>
      <c r="J41" s="163">
        <v>0</v>
      </c>
      <c r="K41" s="161">
        <v>4</v>
      </c>
      <c r="L41" s="162">
        <v>0</v>
      </c>
      <c r="M41" s="162">
        <v>0</v>
      </c>
      <c r="N41" s="162">
        <v>0</v>
      </c>
      <c r="O41" s="162">
        <v>0</v>
      </c>
      <c r="P41" s="163">
        <v>0</v>
      </c>
      <c r="Q41" s="146">
        <v>105000</v>
      </c>
      <c r="R41" s="253">
        <f aca="true" t="shared" si="20" ref="R41:W50">E41*$Q41</f>
        <v>210000</v>
      </c>
      <c r="S41" s="253">
        <f t="shared" si="20"/>
        <v>105000</v>
      </c>
      <c r="T41" s="253">
        <f t="shared" si="20"/>
        <v>420000</v>
      </c>
      <c r="U41" s="253">
        <f t="shared" si="20"/>
        <v>0</v>
      </c>
      <c r="V41" s="253">
        <f t="shared" si="20"/>
        <v>0</v>
      </c>
      <c r="W41" s="253">
        <f t="shared" si="20"/>
        <v>0</v>
      </c>
      <c r="X41" s="253">
        <f aca="true" t="shared" si="21" ref="X41:AC50">K41*$Q41</f>
        <v>420000</v>
      </c>
      <c r="Y41" s="253">
        <f t="shared" si="21"/>
        <v>0</v>
      </c>
      <c r="Z41" s="253">
        <f t="shared" si="21"/>
        <v>0</v>
      </c>
      <c r="AA41" s="253">
        <f t="shared" si="21"/>
        <v>0</v>
      </c>
      <c r="AB41" s="253">
        <f t="shared" si="21"/>
        <v>0</v>
      </c>
      <c r="AC41" s="253">
        <f t="shared" si="21"/>
        <v>0</v>
      </c>
      <c r="AD41" s="252"/>
    </row>
    <row r="42" spans="1:30" ht="13.5">
      <c r="A42" s="143" t="s">
        <v>149</v>
      </c>
      <c r="B42" s="147">
        <v>102000</v>
      </c>
      <c r="C42" s="148" t="s">
        <v>114</v>
      </c>
      <c r="D42" s="149">
        <v>103999</v>
      </c>
      <c r="E42" s="161">
        <v>4</v>
      </c>
      <c r="F42" s="162">
        <v>1</v>
      </c>
      <c r="G42" s="162">
        <v>1</v>
      </c>
      <c r="H42" s="162">
        <v>0</v>
      </c>
      <c r="I42" s="162">
        <v>0</v>
      </c>
      <c r="J42" s="163">
        <v>0</v>
      </c>
      <c r="K42" s="161">
        <v>5</v>
      </c>
      <c r="L42" s="162">
        <v>0</v>
      </c>
      <c r="M42" s="162">
        <v>0</v>
      </c>
      <c r="N42" s="162">
        <v>0</v>
      </c>
      <c r="O42" s="162">
        <v>0</v>
      </c>
      <c r="P42" s="163">
        <v>0</v>
      </c>
      <c r="Q42" s="146">
        <v>103000</v>
      </c>
      <c r="R42" s="253">
        <f t="shared" si="20"/>
        <v>412000</v>
      </c>
      <c r="S42" s="253">
        <f t="shared" si="20"/>
        <v>103000</v>
      </c>
      <c r="T42" s="253">
        <f t="shared" si="20"/>
        <v>103000</v>
      </c>
      <c r="U42" s="253">
        <f t="shared" si="20"/>
        <v>0</v>
      </c>
      <c r="V42" s="253">
        <f t="shared" si="20"/>
        <v>0</v>
      </c>
      <c r="W42" s="253">
        <f t="shared" si="20"/>
        <v>0</v>
      </c>
      <c r="X42" s="253">
        <f t="shared" si="21"/>
        <v>515000</v>
      </c>
      <c r="Y42" s="253">
        <f t="shared" si="21"/>
        <v>0</v>
      </c>
      <c r="Z42" s="253">
        <f t="shared" si="21"/>
        <v>0</v>
      </c>
      <c r="AA42" s="253">
        <f t="shared" si="21"/>
        <v>0</v>
      </c>
      <c r="AB42" s="253">
        <f t="shared" si="21"/>
        <v>0</v>
      </c>
      <c r="AC42" s="253">
        <f t="shared" si="21"/>
        <v>0</v>
      </c>
      <c r="AD42" s="252"/>
    </row>
    <row r="43" spans="1:30" ht="13.5">
      <c r="A43" s="143" t="s">
        <v>150</v>
      </c>
      <c r="B43" s="147">
        <v>100000</v>
      </c>
      <c r="C43" s="148" t="s">
        <v>114</v>
      </c>
      <c r="D43" s="149">
        <v>101999</v>
      </c>
      <c r="E43" s="161">
        <v>4</v>
      </c>
      <c r="F43" s="162">
        <v>3</v>
      </c>
      <c r="G43" s="162">
        <v>1</v>
      </c>
      <c r="H43" s="162">
        <v>0</v>
      </c>
      <c r="I43" s="162">
        <v>0</v>
      </c>
      <c r="J43" s="163">
        <v>0</v>
      </c>
      <c r="K43" s="161">
        <v>6</v>
      </c>
      <c r="L43" s="162">
        <v>0</v>
      </c>
      <c r="M43" s="162">
        <v>0</v>
      </c>
      <c r="N43" s="162">
        <v>0</v>
      </c>
      <c r="O43" s="162">
        <v>0</v>
      </c>
      <c r="P43" s="163">
        <v>0</v>
      </c>
      <c r="Q43" s="146">
        <v>101000</v>
      </c>
      <c r="R43" s="253">
        <f t="shared" si="20"/>
        <v>404000</v>
      </c>
      <c r="S43" s="253">
        <f t="shared" si="20"/>
        <v>303000</v>
      </c>
      <c r="T43" s="253">
        <f t="shared" si="20"/>
        <v>101000</v>
      </c>
      <c r="U43" s="253">
        <f t="shared" si="20"/>
        <v>0</v>
      </c>
      <c r="V43" s="253">
        <f t="shared" si="20"/>
        <v>0</v>
      </c>
      <c r="W43" s="253">
        <f t="shared" si="20"/>
        <v>0</v>
      </c>
      <c r="X43" s="253">
        <f t="shared" si="21"/>
        <v>606000</v>
      </c>
      <c r="Y43" s="253">
        <f t="shared" si="21"/>
        <v>0</v>
      </c>
      <c r="Z43" s="253">
        <f t="shared" si="21"/>
        <v>0</v>
      </c>
      <c r="AA43" s="253">
        <f t="shared" si="21"/>
        <v>0</v>
      </c>
      <c r="AB43" s="253">
        <f t="shared" si="21"/>
        <v>0</v>
      </c>
      <c r="AC43" s="253">
        <f t="shared" si="21"/>
        <v>0</v>
      </c>
      <c r="AD43" s="252"/>
    </row>
    <row r="44" spans="1:30" ht="13.5">
      <c r="A44" s="143" t="s">
        <v>151</v>
      </c>
      <c r="B44" s="147">
        <v>98000</v>
      </c>
      <c r="C44" s="148" t="s">
        <v>114</v>
      </c>
      <c r="D44" s="149">
        <v>99999</v>
      </c>
      <c r="E44" s="161">
        <v>4</v>
      </c>
      <c r="F44" s="162">
        <v>2</v>
      </c>
      <c r="G44" s="162">
        <v>0</v>
      </c>
      <c r="H44" s="162">
        <v>0</v>
      </c>
      <c r="I44" s="162">
        <v>0</v>
      </c>
      <c r="J44" s="163">
        <v>0</v>
      </c>
      <c r="K44" s="161">
        <v>1</v>
      </c>
      <c r="L44" s="162">
        <v>0</v>
      </c>
      <c r="M44" s="162">
        <v>0</v>
      </c>
      <c r="N44" s="162">
        <v>0</v>
      </c>
      <c r="O44" s="162">
        <v>0</v>
      </c>
      <c r="P44" s="163">
        <v>0</v>
      </c>
      <c r="Q44" s="146">
        <v>99000</v>
      </c>
      <c r="R44" s="253">
        <f t="shared" si="20"/>
        <v>396000</v>
      </c>
      <c r="S44" s="253">
        <f t="shared" si="20"/>
        <v>198000</v>
      </c>
      <c r="T44" s="253">
        <f t="shared" si="20"/>
        <v>0</v>
      </c>
      <c r="U44" s="253">
        <f t="shared" si="20"/>
        <v>0</v>
      </c>
      <c r="V44" s="253">
        <f t="shared" si="20"/>
        <v>0</v>
      </c>
      <c r="W44" s="253">
        <f t="shared" si="20"/>
        <v>0</v>
      </c>
      <c r="X44" s="253">
        <f t="shared" si="21"/>
        <v>99000</v>
      </c>
      <c r="Y44" s="253">
        <f t="shared" si="21"/>
        <v>0</v>
      </c>
      <c r="Z44" s="253">
        <f t="shared" si="21"/>
        <v>0</v>
      </c>
      <c r="AA44" s="253">
        <f t="shared" si="21"/>
        <v>0</v>
      </c>
      <c r="AB44" s="253">
        <f t="shared" si="21"/>
        <v>0</v>
      </c>
      <c r="AC44" s="253">
        <f t="shared" si="21"/>
        <v>0</v>
      </c>
      <c r="AD44" s="252"/>
    </row>
    <row r="45" spans="1:30" ht="13.5">
      <c r="A45" s="143" t="s">
        <v>152</v>
      </c>
      <c r="B45" s="147">
        <v>96000</v>
      </c>
      <c r="C45" s="148" t="s">
        <v>114</v>
      </c>
      <c r="D45" s="149">
        <v>97999</v>
      </c>
      <c r="E45" s="161">
        <v>6</v>
      </c>
      <c r="F45" s="162">
        <v>2</v>
      </c>
      <c r="G45" s="162">
        <v>1</v>
      </c>
      <c r="H45" s="162">
        <v>0</v>
      </c>
      <c r="I45" s="162">
        <v>0</v>
      </c>
      <c r="J45" s="163">
        <v>0</v>
      </c>
      <c r="K45" s="161">
        <v>6</v>
      </c>
      <c r="L45" s="162">
        <v>0</v>
      </c>
      <c r="M45" s="162">
        <v>0</v>
      </c>
      <c r="N45" s="162">
        <v>1</v>
      </c>
      <c r="O45" s="162">
        <v>0</v>
      </c>
      <c r="P45" s="163">
        <v>0</v>
      </c>
      <c r="Q45" s="146">
        <v>97000</v>
      </c>
      <c r="R45" s="253">
        <f t="shared" si="20"/>
        <v>582000</v>
      </c>
      <c r="S45" s="253">
        <f t="shared" si="20"/>
        <v>194000</v>
      </c>
      <c r="T45" s="253">
        <f t="shared" si="20"/>
        <v>97000</v>
      </c>
      <c r="U45" s="253">
        <f t="shared" si="20"/>
        <v>0</v>
      </c>
      <c r="V45" s="253">
        <f t="shared" si="20"/>
        <v>0</v>
      </c>
      <c r="W45" s="253">
        <f t="shared" si="20"/>
        <v>0</v>
      </c>
      <c r="X45" s="253">
        <f t="shared" si="21"/>
        <v>582000</v>
      </c>
      <c r="Y45" s="253">
        <f t="shared" si="21"/>
        <v>0</v>
      </c>
      <c r="Z45" s="253">
        <f t="shared" si="21"/>
        <v>0</v>
      </c>
      <c r="AA45" s="253">
        <f t="shared" si="21"/>
        <v>97000</v>
      </c>
      <c r="AB45" s="253">
        <f t="shared" si="21"/>
        <v>0</v>
      </c>
      <c r="AC45" s="253">
        <f t="shared" si="21"/>
        <v>0</v>
      </c>
      <c r="AD45" s="252"/>
    </row>
    <row r="46" spans="1:30" ht="13.5">
      <c r="A46" s="143" t="s">
        <v>153</v>
      </c>
      <c r="B46" s="147">
        <v>94000</v>
      </c>
      <c r="C46" s="148" t="s">
        <v>114</v>
      </c>
      <c r="D46" s="149">
        <v>95999</v>
      </c>
      <c r="E46" s="161">
        <v>3</v>
      </c>
      <c r="F46" s="162">
        <v>4</v>
      </c>
      <c r="G46" s="162">
        <v>1</v>
      </c>
      <c r="H46" s="162">
        <v>0</v>
      </c>
      <c r="I46" s="162">
        <v>0</v>
      </c>
      <c r="J46" s="163">
        <v>0</v>
      </c>
      <c r="K46" s="161">
        <v>1</v>
      </c>
      <c r="L46" s="162">
        <v>1</v>
      </c>
      <c r="M46" s="162">
        <v>1</v>
      </c>
      <c r="N46" s="162">
        <v>0</v>
      </c>
      <c r="O46" s="162">
        <v>0</v>
      </c>
      <c r="P46" s="163">
        <v>0</v>
      </c>
      <c r="Q46" s="146">
        <v>95000</v>
      </c>
      <c r="R46" s="253">
        <f t="shared" si="20"/>
        <v>285000</v>
      </c>
      <c r="S46" s="253">
        <f t="shared" si="20"/>
        <v>380000</v>
      </c>
      <c r="T46" s="253">
        <f t="shared" si="20"/>
        <v>95000</v>
      </c>
      <c r="U46" s="253">
        <f t="shared" si="20"/>
        <v>0</v>
      </c>
      <c r="V46" s="253">
        <f t="shared" si="20"/>
        <v>0</v>
      </c>
      <c r="W46" s="253">
        <f t="shared" si="20"/>
        <v>0</v>
      </c>
      <c r="X46" s="253">
        <f t="shared" si="21"/>
        <v>95000</v>
      </c>
      <c r="Y46" s="253">
        <f t="shared" si="21"/>
        <v>95000</v>
      </c>
      <c r="Z46" s="253">
        <f t="shared" si="21"/>
        <v>95000</v>
      </c>
      <c r="AA46" s="253">
        <f t="shared" si="21"/>
        <v>0</v>
      </c>
      <c r="AB46" s="253">
        <f t="shared" si="21"/>
        <v>0</v>
      </c>
      <c r="AC46" s="253">
        <f t="shared" si="21"/>
        <v>0</v>
      </c>
      <c r="AD46" s="252"/>
    </row>
    <row r="47" spans="1:30" ht="13.5">
      <c r="A47" s="143" t="s">
        <v>154</v>
      </c>
      <c r="B47" s="147">
        <v>92000</v>
      </c>
      <c r="C47" s="148" t="s">
        <v>114</v>
      </c>
      <c r="D47" s="149">
        <v>93999</v>
      </c>
      <c r="E47" s="161">
        <v>2</v>
      </c>
      <c r="F47" s="162">
        <v>0</v>
      </c>
      <c r="G47" s="162">
        <v>1</v>
      </c>
      <c r="H47" s="162">
        <v>0</v>
      </c>
      <c r="I47" s="162">
        <v>0</v>
      </c>
      <c r="J47" s="163">
        <v>0</v>
      </c>
      <c r="K47" s="161">
        <v>9</v>
      </c>
      <c r="L47" s="162">
        <v>1</v>
      </c>
      <c r="M47" s="162">
        <v>0</v>
      </c>
      <c r="N47" s="162">
        <v>0</v>
      </c>
      <c r="O47" s="162">
        <v>0</v>
      </c>
      <c r="P47" s="163">
        <v>0</v>
      </c>
      <c r="Q47" s="146">
        <v>93000</v>
      </c>
      <c r="R47" s="253">
        <f t="shared" si="20"/>
        <v>186000</v>
      </c>
      <c r="S47" s="253">
        <f t="shared" si="20"/>
        <v>0</v>
      </c>
      <c r="T47" s="253">
        <f t="shared" si="20"/>
        <v>93000</v>
      </c>
      <c r="U47" s="253">
        <f t="shared" si="20"/>
        <v>0</v>
      </c>
      <c r="V47" s="253">
        <f t="shared" si="20"/>
        <v>0</v>
      </c>
      <c r="W47" s="253">
        <f t="shared" si="20"/>
        <v>0</v>
      </c>
      <c r="X47" s="253">
        <f t="shared" si="21"/>
        <v>837000</v>
      </c>
      <c r="Y47" s="253">
        <f t="shared" si="21"/>
        <v>93000</v>
      </c>
      <c r="Z47" s="253">
        <f t="shared" si="21"/>
        <v>0</v>
      </c>
      <c r="AA47" s="253">
        <f t="shared" si="21"/>
        <v>0</v>
      </c>
      <c r="AB47" s="253">
        <f t="shared" si="21"/>
        <v>0</v>
      </c>
      <c r="AC47" s="253">
        <f t="shared" si="21"/>
        <v>0</v>
      </c>
      <c r="AD47" s="252"/>
    </row>
    <row r="48" spans="1:30" ht="13.5">
      <c r="A48" s="143" t="s">
        <v>155</v>
      </c>
      <c r="B48" s="147">
        <v>90000</v>
      </c>
      <c r="C48" s="148" t="s">
        <v>114</v>
      </c>
      <c r="D48" s="149">
        <v>91999</v>
      </c>
      <c r="E48" s="161">
        <v>7</v>
      </c>
      <c r="F48" s="162">
        <v>2</v>
      </c>
      <c r="G48" s="162">
        <v>0</v>
      </c>
      <c r="H48" s="162">
        <v>0</v>
      </c>
      <c r="I48" s="162">
        <v>0</v>
      </c>
      <c r="J48" s="163">
        <v>0</v>
      </c>
      <c r="K48" s="161">
        <v>6</v>
      </c>
      <c r="L48" s="162">
        <v>0</v>
      </c>
      <c r="M48" s="162">
        <v>0</v>
      </c>
      <c r="N48" s="162">
        <v>1</v>
      </c>
      <c r="O48" s="162">
        <v>0</v>
      </c>
      <c r="P48" s="163">
        <v>0</v>
      </c>
      <c r="Q48" s="146">
        <v>91000</v>
      </c>
      <c r="R48" s="253">
        <f t="shared" si="20"/>
        <v>637000</v>
      </c>
      <c r="S48" s="253">
        <f t="shared" si="20"/>
        <v>182000</v>
      </c>
      <c r="T48" s="253">
        <f t="shared" si="20"/>
        <v>0</v>
      </c>
      <c r="U48" s="253">
        <f t="shared" si="20"/>
        <v>0</v>
      </c>
      <c r="V48" s="253">
        <f t="shared" si="20"/>
        <v>0</v>
      </c>
      <c r="W48" s="253">
        <f t="shared" si="20"/>
        <v>0</v>
      </c>
      <c r="X48" s="253">
        <f t="shared" si="21"/>
        <v>546000</v>
      </c>
      <c r="Y48" s="253">
        <f t="shared" si="21"/>
        <v>0</v>
      </c>
      <c r="Z48" s="253">
        <f t="shared" si="21"/>
        <v>0</v>
      </c>
      <c r="AA48" s="253">
        <f t="shared" si="21"/>
        <v>91000</v>
      </c>
      <c r="AB48" s="253">
        <f t="shared" si="21"/>
        <v>0</v>
      </c>
      <c r="AC48" s="253">
        <f t="shared" si="21"/>
        <v>0</v>
      </c>
      <c r="AD48" s="252"/>
    </row>
    <row r="49" spans="1:30" ht="13.5">
      <c r="A49" s="143" t="s">
        <v>156</v>
      </c>
      <c r="B49" s="147">
        <v>88000</v>
      </c>
      <c r="C49" s="148" t="s">
        <v>114</v>
      </c>
      <c r="D49" s="149">
        <v>89999</v>
      </c>
      <c r="E49" s="161">
        <v>2</v>
      </c>
      <c r="F49" s="162">
        <v>6</v>
      </c>
      <c r="G49" s="162">
        <v>1</v>
      </c>
      <c r="H49" s="162">
        <v>0</v>
      </c>
      <c r="I49" s="162">
        <v>0</v>
      </c>
      <c r="J49" s="163">
        <v>0</v>
      </c>
      <c r="K49" s="161">
        <v>5</v>
      </c>
      <c r="L49" s="162">
        <v>0</v>
      </c>
      <c r="M49" s="162">
        <v>0</v>
      </c>
      <c r="N49" s="162">
        <v>0</v>
      </c>
      <c r="O49" s="162">
        <v>0</v>
      </c>
      <c r="P49" s="163">
        <v>0</v>
      </c>
      <c r="Q49" s="146">
        <v>89000</v>
      </c>
      <c r="R49" s="253">
        <f t="shared" si="20"/>
        <v>178000</v>
      </c>
      <c r="S49" s="253">
        <f t="shared" si="20"/>
        <v>534000</v>
      </c>
      <c r="T49" s="253">
        <f t="shared" si="20"/>
        <v>89000</v>
      </c>
      <c r="U49" s="253">
        <f t="shared" si="20"/>
        <v>0</v>
      </c>
      <c r="V49" s="253">
        <f t="shared" si="20"/>
        <v>0</v>
      </c>
      <c r="W49" s="253">
        <f t="shared" si="20"/>
        <v>0</v>
      </c>
      <c r="X49" s="253">
        <f t="shared" si="21"/>
        <v>445000</v>
      </c>
      <c r="Y49" s="253">
        <f t="shared" si="21"/>
        <v>0</v>
      </c>
      <c r="Z49" s="253">
        <f t="shared" si="21"/>
        <v>0</v>
      </c>
      <c r="AA49" s="253">
        <f t="shared" si="21"/>
        <v>0</v>
      </c>
      <c r="AB49" s="253">
        <f t="shared" si="21"/>
        <v>0</v>
      </c>
      <c r="AC49" s="253">
        <f t="shared" si="21"/>
        <v>0</v>
      </c>
      <c r="AD49" s="252"/>
    </row>
    <row r="50" spans="1:30" ht="13.5">
      <c r="A50" s="143" t="s">
        <v>157</v>
      </c>
      <c r="B50" s="147">
        <v>86000</v>
      </c>
      <c r="C50" s="148" t="s">
        <v>114</v>
      </c>
      <c r="D50" s="149">
        <v>87999</v>
      </c>
      <c r="E50" s="161">
        <v>3</v>
      </c>
      <c r="F50" s="162">
        <v>3</v>
      </c>
      <c r="G50" s="162">
        <v>1</v>
      </c>
      <c r="H50" s="162">
        <v>0</v>
      </c>
      <c r="I50" s="162">
        <v>0</v>
      </c>
      <c r="J50" s="163">
        <v>0</v>
      </c>
      <c r="K50" s="161">
        <v>8</v>
      </c>
      <c r="L50" s="162">
        <v>1</v>
      </c>
      <c r="M50" s="162">
        <v>0</v>
      </c>
      <c r="N50" s="162">
        <v>0</v>
      </c>
      <c r="O50" s="162">
        <v>0</v>
      </c>
      <c r="P50" s="163">
        <v>0</v>
      </c>
      <c r="Q50" s="146">
        <v>87000</v>
      </c>
      <c r="R50" s="253">
        <f t="shared" si="20"/>
        <v>261000</v>
      </c>
      <c r="S50" s="253">
        <f t="shared" si="20"/>
        <v>261000</v>
      </c>
      <c r="T50" s="253">
        <f t="shared" si="20"/>
        <v>87000</v>
      </c>
      <c r="U50" s="253">
        <f t="shared" si="20"/>
        <v>0</v>
      </c>
      <c r="V50" s="253">
        <f t="shared" si="20"/>
        <v>0</v>
      </c>
      <c r="W50" s="253">
        <f t="shared" si="20"/>
        <v>0</v>
      </c>
      <c r="X50" s="253">
        <f t="shared" si="21"/>
        <v>696000</v>
      </c>
      <c r="Y50" s="253">
        <f t="shared" si="21"/>
        <v>87000</v>
      </c>
      <c r="Z50" s="253">
        <f t="shared" si="21"/>
        <v>0</v>
      </c>
      <c r="AA50" s="253">
        <f t="shared" si="21"/>
        <v>0</v>
      </c>
      <c r="AB50" s="253">
        <f t="shared" si="21"/>
        <v>0</v>
      </c>
      <c r="AC50" s="253">
        <f t="shared" si="21"/>
        <v>0</v>
      </c>
      <c r="AD50" s="252"/>
    </row>
    <row r="51" spans="1:30" ht="13.5">
      <c r="A51" s="143" t="s">
        <v>158</v>
      </c>
      <c r="B51" s="147">
        <v>84000</v>
      </c>
      <c r="C51" s="148" t="s">
        <v>114</v>
      </c>
      <c r="D51" s="149">
        <v>85999</v>
      </c>
      <c r="E51" s="161">
        <v>6</v>
      </c>
      <c r="F51" s="162">
        <v>2</v>
      </c>
      <c r="G51" s="162">
        <v>2</v>
      </c>
      <c r="H51" s="162">
        <v>0</v>
      </c>
      <c r="I51" s="162">
        <v>0</v>
      </c>
      <c r="J51" s="163">
        <v>0</v>
      </c>
      <c r="K51" s="161">
        <v>5</v>
      </c>
      <c r="L51" s="162">
        <v>0</v>
      </c>
      <c r="M51" s="162">
        <v>0</v>
      </c>
      <c r="N51" s="162">
        <v>0</v>
      </c>
      <c r="O51" s="162">
        <v>0</v>
      </c>
      <c r="P51" s="163">
        <v>0</v>
      </c>
      <c r="Q51" s="146">
        <v>85000</v>
      </c>
      <c r="R51" s="253">
        <f aca="true" t="shared" si="22" ref="R51:W60">E51*$Q51</f>
        <v>510000</v>
      </c>
      <c r="S51" s="253">
        <f t="shared" si="22"/>
        <v>170000</v>
      </c>
      <c r="T51" s="253">
        <f t="shared" si="22"/>
        <v>170000</v>
      </c>
      <c r="U51" s="253">
        <f t="shared" si="22"/>
        <v>0</v>
      </c>
      <c r="V51" s="253">
        <f t="shared" si="22"/>
        <v>0</v>
      </c>
      <c r="W51" s="253">
        <f t="shared" si="22"/>
        <v>0</v>
      </c>
      <c r="X51" s="253">
        <f aca="true" t="shared" si="23" ref="X51:AC60">K51*$Q51</f>
        <v>425000</v>
      </c>
      <c r="Y51" s="253">
        <f t="shared" si="23"/>
        <v>0</v>
      </c>
      <c r="Z51" s="253">
        <f t="shared" si="23"/>
        <v>0</v>
      </c>
      <c r="AA51" s="253">
        <f t="shared" si="23"/>
        <v>0</v>
      </c>
      <c r="AB51" s="253">
        <f t="shared" si="23"/>
        <v>0</v>
      </c>
      <c r="AC51" s="253">
        <f t="shared" si="23"/>
        <v>0</v>
      </c>
      <c r="AD51" s="252"/>
    </row>
    <row r="52" spans="1:30" ht="13.5">
      <c r="A52" s="143" t="s">
        <v>159</v>
      </c>
      <c r="B52" s="147">
        <v>82000</v>
      </c>
      <c r="C52" s="148" t="s">
        <v>114</v>
      </c>
      <c r="D52" s="149">
        <v>83999</v>
      </c>
      <c r="E52" s="161">
        <v>5</v>
      </c>
      <c r="F52" s="162">
        <v>3</v>
      </c>
      <c r="G52" s="162">
        <v>0</v>
      </c>
      <c r="H52" s="162">
        <v>0</v>
      </c>
      <c r="I52" s="162">
        <v>0</v>
      </c>
      <c r="J52" s="163">
        <v>0</v>
      </c>
      <c r="K52" s="161">
        <v>2</v>
      </c>
      <c r="L52" s="162">
        <v>2</v>
      </c>
      <c r="M52" s="162">
        <v>0</v>
      </c>
      <c r="N52" s="162">
        <v>0</v>
      </c>
      <c r="O52" s="162">
        <v>0</v>
      </c>
      <c r="P52" s="163">
        <v>0</v>
      </c>
      <c r="Q52" s="146">
        <v>83000</v>
      </c>
      <c r="R52" s="253">
        <f t="shared" si="22"/>
        <v>415000</v>
      </c>
      <c r="S52" s="253">
        <f t="shared" si="22"/>
        <v>249000</v>
      </c>
      <c r="T52" s="253">
        <f t="shared" si="22"/>
        <v>0</v>
      </c>
      <c r="U52" s="253">
        <f t="shared" si="22"/>
        <v>0</v>
      </c>
      <c r="V52" s="253">
        <f t="shared" si="22"/>
        <v>0</v>
      </c>
      <c r="W52" s="253">
        <f t="shared" si="22"/>
        <v>0</v>
      </c>
      <c r="X52" s="253">
        <f t="shared" si="23"/>
        <v>166000</v>
      </c>
      <c r="Y52" s="253">
        <f t="shared" si="23"/>
        <v>166000</v>
      </c>
      <c r="Z52" s="253">
        <f t="shared" si="23"/>
        <v>0</v>
      </c>
      <c r="AA52" s="253">
        <f t="shared" si="23"/>
        <v>0</v>
      </c>
      <c r="AB52" s="253">
        <f t="shared" si="23"/>
        <v>0</v>
      </c>
      <c r="AC52" s="253">
        <f t="shared" si="23"/>
        <v>0</v>
      </c>
      <c r="AD52" s="252"/>
    </row>
    <row r="53" spans="1:30" ht="13.5">
      <c r="A53" s="143" t="s">
        <v>160</v>
      </c>
      <c r="B53" s="147">
        <v>80000</v>
      </c>
      <c r="C53" s="148" t="s">
        <v>114</v>
      </c>
      <c r="D53" s="149">
        <v>81999</v>
      </c>
      <c r="E53" s="161">
        <v>6</v>
      </c>
      <c r="F53" s="162">
        <v>5</v>
      </c>
      <c r="G53" s="162">
        <v>0</v>
      </c>
      <c r="H53" s="162">
        <v>0</v>
      </c>
      <c r="I53" s="162">
        <v>0</v>
      </c>
      <c r="J53" s="163">
        <v>0</v>
      </c>
      <c r="K53" s="161">
        <v>7</v>
      </c>
      <c r="L53" s="162">
        <v>1</v>
      </c>
      <c r="M53" s="162">
        <v>0</v>
      </c>
      <c r="N53" s="162">
        <v>0</v>
      </c>
      <c r="O53" s="162">
        <v>0</v>
      </c>
      <c r="P53" s="163">
        <v>0</v>
      </c>
      <c r="Q53" s="146">
        <v>81000</v>
      </c>
      <c r="R53" s="253">
        <f t="shared" si="22"/>
        <v>486000</v>
      </c>
      <c r="S53" s="253">
        <f t="shared" si="22"/>
        <v>405000</v>
      </c>
      <c r="T53" s="253">
        <f t="shared" si="22"/>
        <v>0</v>
      </c>
      <c r="U53" s="253">
        <f t="shared" si="22"/>
        <v>0</v>
      </c>
      <c r="V53" s="253">
        <f t="shared" si="22"/>
        <v>0</v>
      </c>
      <c r="W53" s="253">
        <f t="shared" si="22"/>
        <v>0</v>
      </c>
      <c r="X53" s="253">
        <f t="shared" si="23"/>
        <v>567000</v>
      </c>
      <c r="Y53" s="253">
        <f t="shared" si="23"/>
        <v>81000</v>
      </c>
      <c r="Z53" s="253">
        <f t="shared" si="23"/>
        <v>0</v>
      </c>
      <c r="AA53" s="253">
        <f t="shared" si="23"/>
        <v>0</v>
      </c>
      <c r="AB53" s="253">
        <f t="shared" si="23"/>
        <v>0</v>
      </c>
      <c r="AC53" s="253">
        <f t="shared" si="23"/>
        <v>0</v>
      </c>
      <c r="AD53" s="252"/>
    </row>
    <row r="54" spans="1:30" ht="13.5">
      <c r="A54" s="143" t="s">
        <v>161</v>
      </c>
      <c r="B54" s="147">
        <v>78000</v>
      </c>
      <c r="C54" s="148" t="s">
        <v>114</v>
      </c>
      <c r="D54" s="149">
        <v>79999</v>
      </c>
      <c r="E54" s="161">
        <v>4</v>
      </c>
      <c r="F54" s="162">
        <v>2</v>
      </c>
      <c r="G54" s="162">
        <v>0</v>
      </c>
      <c r="H54" s="162">
        <v>0</v>
      </c>
      <c r="I54" s="162">
        <v>0</v>
      </c>
      <c r="J54" s="163">
        <v>0</v>
      </c>
      <c r="K54" s="161">
        <v>8</v>
      </c>
      <c r="L54" s="162">
        <v>5</v>
      </c>
      <c r="M54" s="162">
        <v>1</v>
      </c>
      <c r="N54" s="162">
        <v>0</v>
      </c>
      <c r="O54" s="162">
        <v>0</v>
      </c>
      <c r="P54" s="163">
        <v>0</v>
      </c>
      <c r="Q54" s="146">
        <v>79000</v>
      </c>
      <c r="R54" s="253">
        <f t="shared" si="22"/>
        <v>316000</v>
      </c>
      <c r="S54" s="253">
        <f t="shared" si="22"/>
        <v>158000</v>
      </c>
      <c r="T54" s="253">
        <f t="shared" si="22"/>
        <v>0</v>
      </c>
      <c r="U54" s="253">
        <f t="shared" si="22"/>
        <v>0</v>
      </c>
      <c r="V54" s="253">
        <f t="shared" si="22"/>
        <v>0</v>
      </c>
      <c r="W54" s="253">
        <f t="shared" si="22"/>
        <v>0</v>
      </c>
      <c r="X54" s="253">
        <f t="shared" si="23"/>
        <v>632000</v>
      </c>
      <c r="Y54" s="253">
        <f t="shared" si="23"/>
        <v>395000</v>
      </c>
      <c r="Z54" s="253">
        <f t="shared" si="23"/>
        <v>79000</v>
      </c>
      <c r="AA54" s="253">
        <f t="shared" si="23"/>
        <v>0</v>
      </c>
      <c r="AB54" s="253">
        <f t="shared" si="23"/>
        <v>0</v>
      </c>
      <c r="AC54" s="253">
        <f t="shared" si="23"/>
        <v>0</v>
      </c>
      <c r="AD54" s="252"/>
    </row>
    <row r="55" spans="1:30" ht="13.5">
      <c r="A55" s="239" t="s">
        <v>162</v>
      </c>
      <c r="B55" s="147">
        <v>76000</v>
      </c>
      <c r="C55" s="148" t="s">
        <v>114</v>
      </c>
      <c r="D55" s="149">
        <v>77999</v>
      </c>
      <c r="E55" s="161">
        <v>8</v>
      </c>
      <c r="F55" s="162">
        <v>4</v>
      </c>
      <c r="G55" s="162">
        <v>3</v>
      </c>
      <c r="H55" s="162">
        <v>0</v>
      </c>
      <c r="I55" s="162">
        <v>0</v>
      </c>
      <c r="J55" s="163">
        <v>0</v>
      </c>
      <c r="K55" s="161">
        <v>11</v>
      </c>
      <c r="L55" s="162">
        <v>2</v>
      </c>
      <c r="M55" s="162">
        <v>0</v>
      </c>
      <c r="N55" s="162">
        <v>1</v>
      </c>
      <c r="O55" s="162">
        <v>0</v>
      </c>
      <c r="P55" s="163">
        <v>0</v>
      </c>
      <c r="Q55" s="146">
        <v>77000</v>
      </c>
      <c r="R55" s="253">
        <f t="shared" si="22"/>
        <v>616000</v>
      </c>
      <c r="S55" s="253">
        <f t="shared" si="22"/>
        <v>308000</v>
      </c>
      <c r="T55" s="253">
        <f t="shared" si="22"/>
        <v>231000</v>
      </c>
      <c r="U55" s="253">
        <f t="shared" si="22"/>
        <v>0</v>
      </c>
      <c r="V55" s="253">
        <f t="shared" si="22"/>
        <v>0</v>
      </c>
      <c r="W55" s="253">
        <f t="shared" si="22"/>
        <v>0</v>
      </c>
      <c r="X55" s="253">
        <f t="shared" si="23"/>
        <v>847000</v>
      </c>
      <c r="Y55" s="253">
        <f t="shared" si="23"/>
        <v>154000</v>
      </c>
      <c r="Z55" s="253">
        <f t="shared" si="23"/>
        <v>0</v>
      </c>
      <c r="AA55" s="253">
        <f t="shared" si="23"/>
        <v>77000</v>
      </c>
      <c r="AB55" s="253">
        <f t="shared" si="23"/>
        <v>0</v>
      </c>
      <c r="AC55" s="253">
        <f t="shared" si="23"/>
        <v>0</v>
      </c>
      <c r="AD55" s="252"/>
    </row>
    <row r="56" spans="1:30" ht="13.5">
      <c r="A56" s="143" t="s">
        <v>163</v>
      </c>
      <c r="B56" s="147">
        <v>74000</v>
      </c>
      <c r="C56" s="148" t="s">
        <v>114</v>
      </c>
      <c r="D56" s="149">
        <v>75999</v>
      </c>
      <c r="E56" s="161">
        <v>4</v>
      </c>
      <c r="F56" s="162">
        <v>3</v>
      </c>
      <c r="G56" s="162">
        <v>4</v>
      </c>
      <c r="H56" s="162">
        <v>0</v>
      </c>
      <c r="I56" s="162">
        <v>0</v>
      </c>
      <c r="J56" s="163">
        <v>0</v>
      </c>
      <c r="K56" s="161">
        <v>3</v>
      </c>
      <c r="L56" s="162">
        <v>3</v>
      </c>
      <c r="M56" s="162">
        <v>1</v>
      </c>
      <c r="N56" s="162">
        <v>0</v>
      </c>
      <c r="O56" s="162">
        <v>0</v>
      </c>
      <c r="P56" s="163">
        <v>0</v>
      </c>
      <c r="Q56" s="146">
        <v>75000</v>
      </c>
      <c r="R56" s="253">
        <f t="shared" si="22"/>
        <v>300000</v>
      </c>
      <c r="S56" s="253">
        <f t="shared" si="22"/>
        <v>225000</v>
      </c>
      <c r="T56" s="253">
        <f t="shared" si="22"/>
        <v>300000</v>
      </c>
      <c r="U56" s="253">
        <f t="shared" si="22"/>
        <v>0</v>
      </c>
      <c r="V56" s="253">
        <f t="shared" si="22"/>
        <v>0</v>
      </c>
      <c r="W56" s="253">
        <f t="shared" si="22"/>
        <v>0</v>
      </c>
      <c r="X56" s="253">
        <f t="shared" si="23"/>
        <v>225000</v>
      </c>
      <c r="Y56" s="253">
        <f t="shared" si="23"/>
        <v>225000</v>
      </c>
      <c r="Z56" s="253">
        <f t="shared" si="23"/>
        <v>75000</v>
      </c>
      <c r="AA56" s="253">
        <f t="shared" si="23"/>
        <v>0</v>
      </c>
      <c r="AB56" s="253">
        <f t="shared" si="23"/>
        <v>0</v>
      </c>
      <c r="AC56" s="253">
        <f t="shared" si="23"/>
        <v>0</v>
      </c>
      <c r="AD56" s="252"/>
    </row>
    <row r="57" spans="1:30" ht="13.5">
      <c r="A57" s="143" t="s">
        <v>164</v>
      </c>
      <c r="B57" s="147">
        <v>72000</v>
      </c>
      <c r="C57" s="148" t="s">
        <v>114</v>
      </c>
      <c r="D57" s="149">
        <v>73999</v>
      </c>
      <c r="E57" s="161">
        <v>10</v>
      </c>
      <c r="F57" s="162">
        <v>3</v>
      </c>
      <c r="G57" s="162">
        <v>2</v>
      </c>
      <c r="H57" s="162">
        <v>0</v>
      </c>
      <c r="I57" s="162">
        <v>0</v>
      </c>
      <c r="J57" s="163">
        <v>0</v>
      </c>
      <c r="K57" s="161">
        <v>3</v>
      </c>
      <c r="L57" s="162">
        <v>7</v>
      </c>
      <c r="M57" s="162">
        <v>2</v>
      </c>
      <c r="N57" s="162">
        <v>0</v>
      </c>
      <c r="O57" s="162">
        <v>0</v>
      </c>
      <c r="P57" s="163">
        <v>0</v>
      </c>
      <c r="Q57" s="146">
        <v>73000</v>
      </c>
      <c r="R57" s="253">
        <f t="shared" si="22"/>
        <v>730000</v>
      </c>
      <c r="S57" s="253">
        <f t="shared" si="22"/>
        <v>219000</v>
      </c>
      <c r="T57" s="253">
        <f t="shared" si="22"/>
        <v>146000</v>
      </c>
      <c r="U57" s="253">
        <f t="shared" si="22"/>
        <v>0</v>
      </c>
      <c r="V57" s="253">
        <f t="shared" si="22"/>
        <v>0</v>
      </c>
      <c r="W57" s="253">
        <f t="shared" si="22"/>
        <v>0</v>
      </c>
      <c r="X57" s="253">
        <f t="shared" si="23"/>
        <v>219000</v>
      </c>
      <c r="Y57" s="253">
        <f t="shared" si="23"/>
        <v>511000</v>
      </c>
      <c r="Z57" s="253">
        <f t="shared" si="23"/>
        <v>146000</v>
      </c>
      <c r="AA57" s="253">
        <f t="shared" si="23"/>
        <v>0</v>
      </c>
      <c r="AB57" s="253">
        <f t="shared" si="23"/>
        <v>0</v>
      </c>
      <c r="AC57" s="253">
        <f t="shared" si="23"/>
        <v>0</v>
      </c>
      <c r="AD57" s="252"/>
    </row>
    <row r="58" spans="1:30" ht="13.5">
      <c r="A58" s="143" t="s">
        <v>165</v>
      </c>
      <c r="B58" s="147">
        <v>70000</v>
      </c>
      <c r="C58" s="148" t="s">
        <v>114</v>
      </c>
      <c r="D58" s="149">
        <v>71999</v>
      </c>
      <c r="E58" s="161">
        <v>3</v>
      </c>
      <c r="F58" s="162">
        <v>3</v>
      </c>
      <c r="G58" s="162">
        <v>1</v>
      </c>
      <c r="H58" s="162">
        <v>0</v>
      </c>
      <c r="I58" s="162">
        <v>0</v>
      </c>
      <c r="J58" s="163">
        <v>0</v>
      </c>
      <c r="K58" s="161">
        <v>4</v>
      </c>
      <c r="L58" s="162">
        <v>12</v>
      </c>
      <c r="M58" s="162">
        <v>0</v>
      </c>
      <c r="N58" s="162">
        <v>1</v>
      </c>
      <c r="O58" s="162">
        <v>0</v>
      </c>
      <c r="P58" s="163">
        <v>0</v>
      </c>
      <c r="Q58" s="146">
        <v>71000</v>
      </c>
      <c r="R58" s="253">
        <f t="shared" si="22"/>
        <v>213000</v>
      </c>
      <c r="S58" s="253">
        <f t="shared" si="22"/>
        <v>213000</v>
      </c>
      <c r="T58" s="253">
        <f t="shared" si="22"/>
        <v>71000</v>
      </c>
      <c r="U58" s="253">
        <f t="shared" si="22"/>
        <v>0</v>
      </c>
      <c r="V58" s="253">
        <f t="shared" si="22"/>
        <v>0</v>
      </c>
      <c r="W58" s="253">
        <f t="shared" si="22"/>
        <v>0</v>
      </c>
      <c r="X58" s="253">
        <f t="shared" si="23"/>
        <v>284000</v>
      </c>
      <c r="Y58" s="253">
        <f t="shared" si="23"/>
        <v>852000</v>
      </c>
      <c r="Z58" s="253">
        <f t="shared" si="23"/>
        <v>0</v>
      </c>
      <c r="AA58" s="253">
        <f t="shared" si="23"/>
        <v>71000</v>
      </c>
      <c r="AB58" s="253">
        <f t="shared" si="23"/>
        <v>0</v>
      </c>
      <c r="AC58" s="253">
        <f t="shared" si="23"/>
        <v>0</v>
      </c>
      <c r="AD58" s="252"/>
    </row>
    <row r="59" spans="1:30" ht="13.5">
      <c r="A59" s="143" t="s">
        <v>166</v>
      </c>
      <c r="B59" s="147">
        <v>68000</v>
      </c>
      <c r="C59" s="148" t="s">
        <v>114</v>
      </c>
      <c r="D59" s="149">
        <v>69999</v>
      </c>
      <c r="E59" s="161">
        <v>9</v>
      </c>
      <c r="F59" s="162">
        <v>4</v>
      </c>
      <c r="G59" s="162">
        <v>0</v>
      </c>
      <c r="H59" s="162">
        <v>1</v>
      </c>
      <c r="I59" s="162">
        <v>0</v>
      </c>
      <c r="J59" s="163">
        <v>0</v>
      </c>
      <c r="K59" s="161">
        <v>1</v>
      </c>
      <c r="L59" s="162">
        <v>2</v>
      </c>
      <c r="M59" s="162">
        <v>1</v>
      </c>
      <c r="N59" s="162">
        <v>0</v>
      </c>
      <c r="O59" s="162">
        <v>0</v>
      </c>
      <c r="P59" s="163">
        <v>0</v>
      </c>
      <c r="Q59" s="146">
        <v>69000</v>
      </c>
      <c r="R59" s="253">
        <f t="shared" si="22"/>
        <v>621000</v>
      </c>
      <c r="S59" s="253">
        <f t="shared" si="22"/>
        <v>276000</v>
      </c>
      <c r="T59" s="253">
        <f t="shared" si="22"/>
        <v>0</v>
      </c>
      <c r="U59" s="253">
        <f t="shared" si="22"/>
        <v>69000</v>
      </c>
      <c r="V59" s="253">
        <f t="shared" si="22"/>
        <v>0</v>
      </c>
      <c r="W59" s="253">
        <f t="shared" si="22"/>
        <v>0</v>
      </c>
      <c r="X59" s="253">
        <f t="shared" si="23"/>
        <v>69000</v>
      </c>
      <c r="Y59" s="253">
        <f t="shared" si="23"/>
        <v>138000</v>
      </c>
      <c r="Z59" s="253">
        <f t="shared" si="23"/>
        <v>69000</v>
      </c>
      <c r="AA59" s="253">
        <f t="shared" si="23"/>
        <v>0</v>
      </c>
      <c r="AB59" s="253">
        <f t="shared" si="23"/>
        <v>0</v>
      </c>
      <c r="AC59" s="253">
        <f t="shared" si="23"/>
        <v>0</v>
      </c>
      <c r="AD59" s="252"/>
    </row>
    <row r="60" spans="1:30" ht="13.5">
      <c r="A60" s="143" t="s">
        <v>167</v>
      </c>
      <c r="B60" s="147">
        <v>66000</v>
      </c>
      <c r="C60" s="148" t="s">
        <v>114</v>
      </c>
      <c r="D60" s="149">
        <v>67999</v>
      </c>
      <c r="E60" s="161">
        <v>8</v>
      </c>
      <c r="F60" s="162">
        <v>5</v>
      </c>
      <c r="G60" s="162">
        <v>3</v>
      </c>
      <c r="H60" s="162">
        <v>0</v>
      </c>
      <c r="I60" s="162">
        <v>0</v>
      </c>
      <c r="J60" s="163">
        <v>0</v>
      </c>
      <c r="K60" s="161">
        <v>1</v>
      </c>
      <c r="L60" s="162">
        <v>5</v>
      </c>
      <c r="M60" s="162">
        <v>3</v>
      </c>
      <c r="N60" s="162">
        <v>0</v>
      </c>
      <c r="O60" s="162">
        <v>0</v>
      </c>
      <c r="P60" s="163">
        <v>0</v>
      </c>
      <c r="Q60" s="146">
        <v>67000</v>
      </c>
      <c r="R60" s="253">
        <f t="shared" si="22"/>
        <v>536000</v>
      </c>
      <c r="S60" s="253">
        <f t="shared" si="22"/>
        <v>335000</v>
      </c>
      <c r="T60" s="253">
        <f t="shared" si="22"/>
        <v>201000</v>
      </c>
      <c r="U60" s="253">
        <f t="shared" si="22"/>
        <v>0</v>
      </c>
      <c r="V60" s="253">
        <f t="shared" si="22"/>
        <v>0</v>
      </c>
      <c r="W60" s="253">
        <f t="shared" si="22"/>
        <v>0</v>
      </c>
      <c r="X60" s="253">
        <f t="shared" si="23"/>
        <v>67000</v>
      </c>
      <c r="Y60" s="253">
        <f t="shared" si="23"/>
        <v>335000</v>
      </c>
      <c r="Z60" s="253">
        <f t="shared" si="23"/>
        <v>201000</v>
      </c>
      <c r="AA60" s="253">
        <f t="shared" si="23"/>
        <v>0</v>
      </c>
      <c r="AB60" s="253">
        <f t="shared" si="23"/>
        <v>0</v>
      </c>
      <c r="AC60" s="253">
        <f t="shared" si="23"/>
        <v>0</v>
      </c>
      <c r="AD60" s="252"/>
    </row>
    <row r="61" spans="1:30" ht="13.5">
      <c r="A61" s="143" t="s">
        <v>168</v>
      </c>
      <c r="B61" s="147">
        <v>64000</v>
      </c>
      <c r="C61" s="148" t="s">
        <v>114</v>
      </c>
      <c r="D61" s="149">
        <v>65999</v>
      </c>
      <c r="E61" s="161">
        <v>5</v>
      </c>
      <c r="F61" s="162">
        <v>5</v>
      </c>
      <c r="G61" s="162">
        <v>2</v>
      </c>
      <c r="H61" s="162">
        <v>0</v>
      </c>
      <c r="I61" s="162">
        <v>0</v>
      </c>
      <c r="J61" s="163">
        <v>0</v>
      </c>
      <c r="K61" s="161">
        <v>1</v>
      </c>
      <c r="L61" s="162">
        <v>5</v>
      </c>
      <c r="M61" s="162">
        <v>1</v>
      </c>
      <c r="N61" s="162">
        <v>0</v>
      </c>
      <c r="O61" s="162">
        <v>0</v>
      </c>
      <c r="P61" s="163">
        <v>0</v>
      </c>
      <c r="Q61" s="146">
        <v>65000</v>
      </c>
      <c r="R61" s="253">
        <f aca="true" t="shared" si="24" ref="R61:W70">E61*$Q61</f>
        <v>325000</v>
      </c>
      <c r="S61" s="253">
        <f t="shared" si="24"/>
        <v>325000</v>
      </c>
      <c r="T61" s="253">
        <f t="shared" si="24"/>
        <v>130000</v>
      </c>
      <c r="U61" s="253">
        <f t="shared" si="24"/>
        <v>0</v>
      </c>
      <c r="V61" s="253">
        <f t="shared" si="24"/>
        <v>0</v>
      </c>
      <c r="W61" s="253">
        <f t="shared" si="24"/>
        <v>0</v>
      </c>
      <c r="X61" s="253">
        <f aca="true" t="shared" si="25" ref="X61:AC70">K61*$Q61</f>
        <v>65000</v>
      </c>
      <c r="Y61" s="253">
        <f t="shared" si="25"/>
        <v>325000</v>
      </c>
      <c r="Z61" s="253">
        <f t="shared" si="25"/>
        <v>65000</v>
      </c>
      <c r="AA61" s="253">
        <f t="shared" si="25"/>
        <v>0</v>
      </c>
      <c r="AB61" s="253">
        <f t="shared" si="25"/>
        <v>0</v>
      </c>
      <c r="AC61" s="253">
        <f t="shared" si="25"/>
        <v>0</v>
      </c>
      <c r="AD61" s="252"/>
    </row>
    <row r="62" spans="1:30" ht="13.5">
      <c r="A62" s="143" t="s">
        <v>169</v>
      </c>
      <c r="B62" s="147">
        <v>62000</v>
      </c>
      <c r="C62" s="148" t="s">
        <v>114</v>
      </c>
      <c r="D62" s="149">
        <v>63999</v>
      </c>
      <c r="E62" s="161">
        <v>7</v>
      </c>
      <c r="F62" s="162">
        <v>3</v>
      </c>
      <c r="G62" s="162">
        <v>9</v>
      </c>
      <c r="H62" s="162">
        <v>1</v>
      </c>
      <c r="I62" s="162">
        <v>0</v>
      </c>
      <c r="J62" s="163">
        <v>0</v>
      </c>
      <c r="K62" s="161">
        <v>1</v>
      </c>
      <c r="L62" s="162">
        <v>7</v>
      </c>
      <c r="M62" s="162">
        <v>2</v>
      </c>
      <c r="N62" s="162">
        <v>0</v>
      </c>
      <c r="O62" s="162">
        <v>0</v>
      </c>
      <c r="P62" s="163">
        <v>0</v>
      </c>
      <c r="Q62" s="146">
        <v>63000</v>
      </c>
      <c r="R62" s="253">
        <f t="shared" si="24"/>
        <v>441000</v>
      </c>
      <c r="S62" s="253">
        <f t="shared" si="24"/>
        <v>189000</v>
      </c>
      <c r="T62" s="253">
        <f t="shared" si="24"/>
        <v>567000</v>
      </c>
      <c r="U62" s="253">
        <f t="shared" si="24"/>
        <v>63000</v>
      </c>
      <c r="V62" s="253">
        <f t="shared" si="24"/>
        <v>0</v>
      </c>
      <c r="W62" s="253">
        <f t="shared" si="24"/>
        <v>0</v>
      </c>
      <c r="X62" s="253">
        <f t="shared" si="25"/>
        <v>63000</v>
      </c>
      <c r="Y62" s="253">
        <f t="shared" si="25"/>
        <v>441000</v>
      </c>
      <c r="Z62" s="253">
        <f t="shared" si="25"/>
        <v>126000</v>
      </c>
      <c r="AA62" s="253">
        <f t="shared" si="25"/>
        <v>0</v>
      </c>
      <c r="AB62" s="253">
        <f t="shared" si="25"/>
        <v>0</v>
      </c>
      <c r="AC62" s="253">
        <f t="shared" si="25"/>
        <v>0</v>
      </c>
      <c r="AD62" s="252"/>
    </row>
    <row r="63" spans="1:30" ht="13.5">
      <c r="A63" s="143" t="s">
        <v>170</v>
      </c>
      <c r="B63" s="147">
        <v>60000</v>
      </c>
      <c r="C63" s="148" t="s">
        <v>114</v>
      </c>
      <c r="D63" s="149">
        <v>61999</v>
      </c>
      <c r="E63" s="161">
        <v>8</v>
      </c>
      <c r="F63" s="162">
        <v>9</v>
      </c>
      <c r="G63" s="162">
        <v>0</v>
      </c>
      <c r="H63" s="162">
        <v>0</v>
      </c>
      <c r="I63" s="162">
        <v>0</v>
      </c>
      <c r="J63" s="163">
        <v>0</v>
      </c>
      <c r="K63" s="161">
        <v>0</v>
      </c>
      <c r="L63" s="162">
        <v>3</v>
      </c>
      <c r="M63" s="162">
        <v>5</v>
      </c>
      <c r="N63" s="162">
        <v>0</v>
      </c>
      <c r="O63" s="162">
        <v>0</v>
      </c>
      <c r="P63" s="163">
        <v>0</v>
      </c>
      <c r="Q63" s="146">
        <v>61000</v>
      </c>
      <c r="R63" s="253">
        <f t="shared" si="24"/>
        <v>488000</v>
      </c>
      <c r="S63" s="253">
        <f t="shared" si="24"/>
        <v>549000</v>
      </c>
      <c r="T63" s="253">
        <f t="shared" si="24"/>
        <v>0</v>
      </c>
      <c r="U63" s="253">
        <f t="shared" si="24"/>
        <v>0</v>
      </c>
      <c r="V63" s="253">
        <f t="shared" si="24"/>
        <v>0</v>
      </c>
      <c r="W63" s="253">
        <f t="shared" si="24"/>
        <v>0</v>
      </c>
      <c r="X63" s="253">
        <f t="shared" si="25"/>
        <v>0</v>
      </c>
      <c r="Y63" s="253">
        <f t="shared" si="25"/>
        <v>183000</v>
      </c>
      <c r="Z63" s="253">
        <f t="shared" si="25"/>
        <v>305000</v>
      </c>
      <c r="AA63" s="253">
        <f t="shared" si="25"/>
        <v>0</v>
      </c>
      <c r="AB63" s="253">
        <f t="shared" si="25"/>
        <v>0</v>
      </c>
      <c r="AC63" s="253">
        <f t="shared" si="25"/>
        <v>0</v>
      </c>
      <c r="AD63" s="252"/>
    </row>
    <row r="64" spans="1:30" ht="13.5">
      <c r="A64" s="143" t="s">
        <v>171</v>
      </c>
      <c r="B64" s="147">
        <v>58000</v>
      </c>
      <c r="C64" s="148" t="s">
        <v>114</v>
      </c>
      <c r="D64" s="149">
        <v>59999</v>
      </c>
      <c r="E64" s="161">
        <v>12</v>
      </c>
      <c r="F64" s="162">
        <v>3</v>
      </c>
      <c r="G64" s="162">
        <v>0</v>
      </c>
      <c r="H64" s="162">
        <v>0</v>
      </c>
      <c r="I64" s="162">
        <v>0</v>
      </c>
      <c r="J64" s="163">
        <v>0</v>
      </c>
      <c r="K64" s="161">
        <v>0</v>
      </c>
      <c r="L64" s="162">
        <v>3</v>
      </c>
      <c r="M64" s="162">
        <v>7</v>
      </c>
      <c r="N64" s="162">
        <v>0</v>
      </c>
      <c r="O64" s="162">
        <v>0</v>
      </c>
      <c r="P64" s="163">
        <v>0</v>
      </c>
      <c r="Q64" s="146">
        <v>59000</v>
      </c>
      <c r="R64" s="253">
        <f t="shared" si="24"/>
        <v>708000</v>
      </c>
      <c r="S64" s="253">
        <f t="shared" si="24"/>
        <v>177000</v>
      </c>
      <c r="T64" s="253">
        <f t="shared" si="24"/>
        <v>0</v>
      </c>
      <c r="U64" s="253">
        <f t="shared" si="24"/>
        <v>0</v>
      </c>
      <c r="V64" s="253">
        <f t="shared" si="24"/>
        <v>0</v>
      </c>
      <c r="W64" s="253">
        <f t="shared" si="24"/>
        <v>0</v>
      </c>
      <c r="X64" s="253">
        <f t="shared" si="25"/>
        <v>0</v>
      </c>
      <c r="Y64" s="253">
        <f t="shared" si="25"/>
        <v>177000</v>
      </c>
      <c r="Z64" s="253">
        <f t="shared" si="25"/>
        <v>413000</v>
      </c>
      <c r="AA64" s="253">
        <f t="shared" si="25"/>
        <v>0</v>
      </c>
      <c r="AB64" s="253">
        <f t="shared" si="25"/>
        <v>0</v>
      </c>
      <c r="AC64" s="253">
        <f t="shared" si="25"/>
        <v>0</v>
      </c>
      <c r="AD64" s="252"/>
    </row>
    <row r="65" spans="1:30" ht="13.5">
      <c r="A65" s="143" t="s">
        <v>172</v>
      </c>
      <c r="B65" s="147">
        <v>56000</v>
      </c>
      <c r="C65" s="148" t="s">
        <v>114</v>
      </c>
      <c r="D65" s="149">
        <v>57999</v>
      </c>
      <c r="E65" s="161">
        <v>3</v>
      </c>
      <c r="F65" s="162">
        <v>10</v>
      </c>
      <c r="G65" s="162">
        <v>0</v>
      </c>
      <c r="H65" s="162">
        <v>1</v>
      </c>
      <c r="I65" s="162">
        <v>1</v>
      </c>
      <c r="J65" s="163">
        <v>0</v>
      </c>
      <c r="K65" s="161">
        <v>0</v>
      </c>
      <c r="L65" s="162">
        <v>1</v>
      </c>
      <c r="M65" s="162">
        <v>2</v>
      </c>
      <c r="N65" s="162">
        <v>1</v>
      </c>
      <c r="O65" s="162">
        <v>0</v>
      </c>
      <c r="P65" s="163">
        <v>0</v>
      </c>
      <c r="Q65" s="146">
        <v>57000</v>
      </c>
      <c r="R65" s="253">
        <f t="shared" si="24"/>
        <v>171000</v>
      </c>
      <c r="S65" s="253">
        <f t="shared" si="24"/>
        <v>570000</v>
      </c>
      <c r="T65" s="253">
        <f t="shared" si="24"/>
        <v>0</v>
      </c>
      <c r="U65" s="253">
        <f t="shared" si="24"/>
        <v>57000</v>
      </c>
      <c r="V65" s="253">
        <f t="shared" si="24"/>
        <v>57000</v>
      </c>
      <c r="W65" s="253">
        <f t="shared" si="24"/>
        <v>0</v>
      </c>
      <c r="X65" s="253">
        <f t="shared" si="25"/>
        <v>0</v>
      </c>
      <c r="Y65" s="253">
        <f t="shared" si="25"/>
        <v>57000</v>
      </c>
      <c r="Z65" s="253">
        <f t="shared" si="25"/>
        <v>114000</v>
      </c>
      <c r="AA65" s="253">
        <f t="shared" si="25"/>
        <v>57000</v>
      </c>
      <c r="AB65" s="253">
        <f t="shared" si="25"/>
        <v>0</v>
      </c>
      <c r="AC65" s="253">
        <f t="shared" si="25"/>
        <v>0</v>
      </c>
      <c r="AD65" s="252"/>
    </row>
    <row r="66" spans="1:30" ht="13.5">
      <c r="A66" s="143" t="s">
        <v>173</v>
      </c>
      <c r="B66" s="147">
        <v>54000</v>
      </c>
      <c r="C66" s="148" t="s">
        <v>114</v>
      </c>
      <c r="D66" s="149">
        <v>55999</v>
      </c>
      <c r="E66" s="161">
        <v>4</v>
      </c>
      <c r="F66" s="162">
        <v>15</v>
      </c>
      <c r="G66" s="162">
        <v>2</v>
      </c>
      <c r="H66" s="162">
        <v>1</v>
      </c>
      <c r="I66" s="162">
        <v>0</v>
      </c>
      <c r="J66" s="163">
        <v>0</v>
      </c>
      <c r="K66" s="161">
        <v>0</v>
      </c>
      <c r="L66" s="162">
        <v>0</v>
      </c>
      <c r="M66" s="162">
        <v>0</v>
      </c>
      <c r="N66" s="162">
        <v>1</v>
      </c>
      <c r="O66" s="162">
        <v>0</v>
      </c>
      <c r="P66" s="163">
        <v>0</v>
      </c>
      <c r="Q66" s="146">
        <v>55000</v>
      </c>
      <c r="R66" s="253">
        <f t="shared" si="24"/>
        <v>220000</v>
      </c>
      <c r="S66" s="253">
        <f t="shared" si="24"/>
        <v>825000</v>
      </c>
      <c r="T66" s="253">
        <f t="shared" si="24"/>
        <v>110000</v>
      </c>
      <c r="U66" s="253">
        <f t="shared" si="24"/>
        <v>55000</v>
      </c>
      <c r="V66" s="253">
        <f t="shared" si="24"/>
        <v>0</v>
      </c>
      <c r="W66" s="253">
        <f t="shared" si="24"/>
        <v>0</v>
      </c>
      <c r="X66" s="253">
        <f t="shared" si="25"/>
        <v>0</v>
      </c>
      <c r="Y66" s="253">
        <f t="shared" si="25"/>
        <v>0</v>
      </c>
      <c r="Z66" s="253">
        <f t="shared" si="25"/>
        <v>0</v>
      </c>
      <c r="AA66" s="253">
        <f t="shared" si="25"/>
        <v>55000</v>
      </c>
      <c r="AB66" s="253">
        <f t="shared" si="25"/>
        <v>0</v>
      </c>
      <c r="AC66" s="253">
        <f t="shared" si="25"/>
        <v>0</v>
      </c>
      <c r="AD66" s="252"/>
    </row>
    <row r="67" spans="1:30" ht="13.5">
      <c r="A67" s="143" t="s">
        <v>174</v>
      </c>
      <c r="B67" s="147">
        <v>52000</v>
      </c>
      <c r="C67" s="148" t="s">
        <v>114</v>
      </c>
      <c r="D67" s="149">
        <v>53999</v>
      </c>
      <c r="E67" s="161">
        <v>3</v>
      </c>
      <c r="F67" s="162">
        <v>16</v>
      </c>
      <c r="G67" s="162">
        <v>5</v>
      </c>
      <c r="H67" s="162">
        <v>2</v>
      </c>
      <c r="I67" s="162">
        <v>0</v>
      </c>
      <c r="J67" s="163">
        <v>0</v>
      </c>
      <c r="K67" s="161">
        <v>0</v>
      </c>
      <c r="L67" s="162">
        <v>1</v>
      </c>
      <c r="M67" s="162">
        <v>0</v>
      </c>
      <c r="N67" s="162">
        <v>0</v>
      </c>
      <c r="O67" s="162">
        <v>0</v>
      </c>
      <c r="P67" s="163">
        <v>0</v>
      </c>
      <c r="Q67" s="146">
        <v>53000</v>
      </c>
      <c r="R67" s="253">
        <f t="shared" si="24"/>
        <v>159000</v>
      </c>
      <c r="S67" s="253">
        <f t="shared" si="24"/>
        <v>848000</v>
      </c>
      <c r="T67" s="253">
        <f t="shared" si="24"/>
        <v>265000</v>
      </c>
      <c r="U67" s="253">
        <f t="shared" si="24"/>
        <v>106000</v>
      </c>
      <c r="V67" s="253">
        <f t="shared" si="24"/>
        <v>0</v>
      </c>
      <c r="W67" s="253">
        <f t="shared" si="24"/>
        <v>0</v>
      </c>
      <c r="X67" s="253">
        <f t="shared" si="25"/>
        <v>0</v>
      </c>
      <c r="Y67" s="253">
        <f t="shared" si="25"/>
        <v>53000</v>
      </c>
      <c r="Z67" s="253">
        <f t="shared" si="25"/>
        <v>0</v>
      </c>
      <c r="AA67" s="253">
        <f t="shared" si="25"/>
        <v>0</v>
      </c>
      <c r="AB67" s="253">
        <f t="shared" si="25"/>
        <v>0</v>
      </c>
      <c r="AC67" s="253">
        <f t="shared" si="25"/>
        <v>0</v>
      </c>
      <c r="AD67" s="252"/>
    </row>
    <row r="68" spans="1:30" ht="13.5">
      <c r="A68" s="143" t="s">
        <v>175</v>
      </c>
      <c r="B68" s="147">
        <v>50000</v>
      </c>
      <c r="C68" s="148" t="s">
        <v>114</v>
      </c>
      <c r="D68" s="149">
        <v>51999</v>
      </c>
      <c r="E68" s="161">
        <v>0</v>
      </c>
      <c r="F68" s="162">
        <v>13</v>
      </c>
      <c r="G68" s="162">
        <v>12</v>
      </c>
      <c r="H68" s="162">
        <v>4</v>
      </c>
      <c r="I68" s="162">
        <v>0</v>
      </c>
      <c r="J68" s="163">
        <v>0</v>
      </c>
      <c r="K68" s="161">
        <v>0</v>
      </c>
      <c r="L68" s="162">
        <v>0</v>
      </c>
      <c r="M68" s="162">
        <v>0</v>
      </c>
      <c r="N68" s="162">
        <v>4</v>
      </c>
      <c r="O68" s="162">
        <v>0</v>
      </c>
      <c r="P68" s="163">
        <v>0</v>
      </c>
      <c r="Q68" s="146">
        <v>51000</v>
      </c>
      <c r="R68" s="253">
        <f t="shared" si="24"/>
        <v>0</v>
      </c>
      <c r="S68" s="253">
        <f t="shared" si="24"/>
        <v>663000</v>
      </c>
      <c r="T68" s="253">
        <f t="shared" si="24"/>
        <v>612000</v>
      </c>
      <c r="U68" s="253">
        <f t="shared" si="24"/>
        <v>204000</v>
      </c>
      <c r="V68" s="253">
        <f t="shared" si="24"/>
        <v>0</v>
      </c>
      <c r="W68" s="253">
        <f t="shared" si="24"/>
        <v>0</v>
      </c>
      <c r="X68" s="253">
        <f t="shared" si="25"/>
        <v>0</v>
      </c>
      <c r="Y68" s="253">
        <f t="shared" si="25"/>
        <v>0</v>
      </c>
      <c r="Z68" s="253">
        <f t="shared" si="25"/>
        <v>0</v>
      </c>
      <c r="AA68" s="253">
        <f t="shared" si="25"/>
        <v>204000</v>
      </c>
      <c r="AB68" s="253">
        <f t="shared" si="25"/>
        <v>0</v>
      </c>
      <c r="AC68" s="253">
        <f t="shared" si="25"/>
        <v>0</v>
      </c>
      <c r="AD68" s="252"/>
    </row>
    <row r="69" spans="1:30" ht="13.5">
      <c r="A69" s="143" t="s">
        <v>176</v>
      </c>
      <c r="B69" s="147">
        <v>48000</v>
      </c>
      <c r="C69" s="148" t="s">
        <v>114</v>
      </c>
      <c r="D69" s="149">
        <v>49999</v>
      </c>
      <c r="E69" s="161">
        <v>0</v>
      </c>
      <c r="F69" s="162">
        <v>13</v>
      </c>
      <c r="G69" s="162">
        <v>8</v>
      </c>
      <c r="H69" s="162">
        <v>2</v>
      </c>
      <c r="I69" s="162">
        <v>0</v>
      </c>
      <c r="J69" s="163">
        <v>0</v>
      </c>
      <c r="K69" s="161">
        <v>0</v>
      </c>
      <c r="L69" s="162">
        <v>0</v>
      </c>
      <c r="M69" s="162">
        <v>0</v>
      </c>
      <c r="N69" s="162">
        <v>3</v>
      </c>
      <c r="O69" s="162">
        <v>0</v>
      </c>
      <c r="P69" s="163">
        <v>0</v>
      </c>
      <c r="Q69" s="146">
        <v>49000</v>
      </c>
      <c r="R69" s="253">
        <f t="shared" si="24"/>
        <v>0</v>
      </c>
      <c r="S69" s="253">
        <f t="shared" si="24"/>
        <v>637000</v>
      </c>
      <c r="T69" s="253">
        <f t="shared" si="24"/>
        <v>392000</v>
      </c>
      <c r="U69" s="253">
        <f t="shared" si="24"/>
        <v>98000</v>
      </c>
      <c r="V69" s="253">
        <f t="shared" si="24"/>
        <v>0</v>
      </c>
      <c r="W69" s="253">
        <f t="shared" si="24"/>
        <v>0</v>
      </c>
      <c r="X69" s="253">
        <f t="shared" si="25"/>
        <v>0</v>
      </c>
      <c r="Y69" s="253">
        <f t="shared" si="25"/>
        <v>0</v>
      </c>
      <c r="Z69" s="253">
        <f t="shared" si="25"/>
        <v>0</v>
      </c>
      <c r="AA69" s="253">
        <f t="shared" si="25"/>
        <v>147000</v>
      </c>
      <c r="AB69" s="253">
        <f t="shared" si="25"/>
        <v>0</v>
      </c>
      <c r="AC69" s="253">
        <f t="shared" si="25"/>
        <v>0</v>
      </c>
      <c r="AD69" s="252"/>
    </row>
    <row r="70" spans="1:30" ht="13.5">
      <c r="A70" s="143" t="s">
        <v>177</v>
      </c>
      <c r="B70" s="147">
        <v>46000</v>
      </c>
      <c r="C70" s="148" t="s">
        <v>114</v>
      </c>
      <c r="D70" s="149">
        <v>47999</v>
      </c>
      <c r="E70" s="161">
        <v>0</v>
      </c>
      <c r="F70" s="162">
        <v>7</v>
      </c>
      <c r="G70" s="162">
        <v>15</v>
      </c>
      <c r="H70" s="162">
        <v>1</v>
      </c>
      <c r="I70" s="162">
        <v>0</v>
      </c>
      <c r="J70" s="163">
        <v>0</v>
      </c>
      <c r="K70" s="161">
        <v>0</v>
      </c>
      <c r="L70" s="162">
        <v>0</v>
      </c>
      <c r="M70" s="162">
        <v>0</v>
      </c>
      <c r="N70" s="162">
        <v>0</v>
      </c>
      <c r="O70" s="162">
        <v>0</v>
      </c>
      <c r="P70" s="163">
        <v>0</v>
      </c>
      <c r="Q70" s="146">
        <v>47000</v>
      </c>
      <c r="R70" s="253">
        <f t="shared" si="24"/>
        <v>0</v>
      </c>
      <c r="S70" s="253">
        <f t="shared" si="24"/>
        <v>329000</v>
      </c>
      <c r="T70" s="253">
        <f t="shared" si="24"/>
        <v>705000</v>
      </c>
      <c r="U70" s="253">
        <f t="shared" si="24"/>
        <v>47000</v>
      </c>
      <c r="V70" s="253">
        <f t="shared" si="24"/>
        <v>0</v>
      </c>
      <c r="W70" s="253">
        <f t="shared" si="24"/>
        <v>0</v>
      </c>
      <c r="X70" s="253">
        <f t="shared" si="25"/>
        <v>0</v>
      </c>
      <c r="Y70" s="253">
        <f t="shared" si="25"/>
        <v>0</v>
      </c>
      <c r="Z70" s="253">
        <f t="shared" si="25"/>
        <v>0</v>
      </c>
      <c r="AA70" s="253">
        <f t="shared" si="25"/>
        <v>0</v>
      </c>
      <c r="AB70" s="253">
        <f t="shared" si="25"/>
        <v>0</v>
      </c>
      <c r="AC70" s="253">
        <f t="shared" si="25"/>
        <v>0</v>
      </c>
      <c r="AD70" s="252"/>
    </row>
    <row r="71" spans="1:30" ht="13.5">
      <c r="A71" s="143" t="s">
        <v>178</v>
      </c>
      <c r="B71" s="147">
        <v>44000</v>
      </c>
      <c r="C71" s="148" t="s">
        <v>114</v>
      </c>
      <c r="D71" s="149">
        <v>45999</v>
      </c>
      <c r="E71" s="161">
        <v>0</v>
      </c>
      <c r="F71" s="162">
        <v>6</v>
      </c>
      <c r="G71" s="162">
        <v>13</v>
      </c>
      <c r="H71" s="162">
        <v>6</v>
      </c>
      <c r="I71" s="162">
        <v>0</v>
      </c>
      <c r="J71" s="163">
        <v>0</v>
      </c>
      <c r="K71" s="161">
        <v>0</v>
      </c>
      <c r="L71" s="162">
        <v>0</v>
      </c>
      <c r="M71" s="162">
        <v>0</v>
      </c>
      <c r="N71" s="162">
        <v>1</v>
      </c>
      <c r="O71" s="162">
        <v>0</v>
      </c>
      <c r="P71" s="163">
        <v>0</v>
      </c>
      <c r="Q71" s="146">
        <v>45000</v>
      </c>
      <c r="R71" s="253">
        <f aca="true" t="shared" si="26" ref="R71:W78">E71*$Q71</f>
        <v>0</v>
      </c>
      <c r="S71" s="253">
        <f t="shared" si="26"/>
        <v>270000</v>
      </c>
      <c r="T71" s="253">
        <f t="shared" si="26"/>
        <v>585000</v>
      </c>
      <c r="U71" s="253">
        <f t="shared" si="26"/>
        <v>270000</v>
      </c>
      <c r="V71" s="253">
        <f t="shared" si="26"/>
        <v>0</v>
      </c>
      <c r="W71" s="253">
        <f t="shared" si="26"/>
        <v>0</v>
      </c>
      <c r="X71" s="253">
        <f aca="true" t="shared" si="27" ref="X71:AC78">K71*$Q71</f>
        <v>0</v>
      </c>
      <c r="Y71" s="253">
        <f t="shared" si="27"/>
        <v>0</v>
      </c>
      <c r="Z71" s="253">
        <f t="shared" si="27"/>
        <v>0</v>
      </c>
      <c r="AA71" s="253">
        <f t="shared" si="27"/>
        <v>45000</v>
      </c>
      <c r="AB71" s="253">
        <f t="shared" si="27"/>
        <v>0</v>
      </c>
      <c r="AC71" s="253">
        <f t="shared" si="27"/>
        <v>0</v>
      </c>
      <c r="AD71" s="252"/>
    </row>
    <row r="72" spans="1:30" ht="13.5">
      <c r="A72" s="143" t="s">
        <v>179</v>
      </c>
      <c r="B72" s="147">
        <v>42000</v>
      </c>
      <c r="C72" s="148" t="s">
        <v>114</v>
      </c>
      <c r="D72" s="149">
        <v>43999</v>
      </c>
      <c r="E72" s="161">
        <v>0</v>
      </c>
      <c r="F72" s="162">
        <v>2</v>
      </c>
      <c r="G72" s="162">
        <v>20</v>
      </c>
      <c r="H72" s="162">
        <v>4</v>
      </c>
      <c r="I72" s="162">
        <v>1</v>
      </c>
      <c r="J72" s="163">
        <v>0</v>
      </c>
      <c r="K72" s="161">
        <v>0</v>
      </c>
      <c r="L72" s="162">
        <v>0</v>
      </c>
      <c r="M72" s="162">
        <v>1</v>
      </c>
      <c r="N72" s="162">
        <v>1</v>
      </c>
      <c r="O72" s="162">
        <v>0</v>
      </c>
      <c r="P72" s="163">
        <v>0</v>
      </c>
      <c r="Q72" s="146">
        <v>43000</v>
      </c>
      <c r="R72" s="253">
        <f t="shared" si="26"/>
        <v>0</v>
      </c>
      <c r="S72" s="253">
        <f t="shared" si="26"/>
        <v>86000</v>
      </c>
      <c r="T72" s="253">
        <f t="shared" si="26"/>
        <v>860000</v>
      </c>
      <c r="U72" s="253">
        <f t="shared" si="26"/>
        <v>172000</v>
      </c>
      <c r="V72" s="253">
        <f t="shared" si="26"/>
        <v>43000</v>
      </c>
      <c r="W72" s="253">
        <f t="shared" si="26"/>
        <v>0</v>
      </c>
      <c r="X72" s="253">
        <f t="shared" si="27"/>
        <v>0</v>
      </c>
      <c r="Y72" s="253">
        <f t="shared" si="27"/>
        <v>0</v>
      </c>
      <c r="Z72" s="253">
        <f t="shared" si="27"/>
        <v>43000</v>
      </c>
      <c r="AA72" s="253">
        <f t="shared" si="27"/>
        <v>43000</v>
      </c>
      <c r="AB72" s="253">
        <f t="shared" si="27"/>
        <v>0</v>
      </c>
      <c r="AC72" s="253">
        <f t="shared" si="27"/>
        <v>0</v>
      </c>
      <c r="AD72" s="252"/>
    </row>
    <row r="73" spans="1:30" ht="13.5">
      <c r="A73" s="143" t="s">
        <v>180</v>
      </c>
      <c r="B73" s="147">
        <v>40000</v>
      </c>
      <c r="C73" s="148" t="s">
        <v>114</v>
      </c>
      <c r="D73" s="149">
        <v>41999</v>
      </c>
      <c r="E73" s="161">
        <v>0</v>
      </c>
      <c r="F73" s="162">
        <v>1</v>
      </c>
      <c r="G73" s="162">
        <v>8</v>
      </c>
      <c r="H73" s="162">
        <v>9</v>
      </c>
      <c r="I73" s="162">
        <v>0</v>
      </c>
      <c r="J73" s="163">
        <v>0</v>
      </c>
      <c r="K73" s="161">
        <v>0</v>
      </c>
      <c r="L73" s="162">
        <v>0</v>
      </c>
      <c r="M73" s="162">
        <v>1</v>
      </c>
      <c r="N73" s="162">
        <v>2</v>
      </c>
      <c r="O73" s="162">
        <v>0</v>
      </c>
      <c r="P73" s="163">
        <v>0</v>
      </c>
      <c r="Q73" s="146">
        <v>41000</v>
      </c>
      <c r="R73" s="253">
        <f t="shared" si="26"/>
        <v>0</v>
      </c>
      <c r="S73" s="253">
        <f t="shared" si="26"/>
        <v>41000</v>
      </c>
      <c r="T73" s="253">
        <f t="shared" si="26"/>
        <v>328000</v>
      </c>
      <c r="U73" s="253">
        <f t="shared" si="26"/>
        <v>369000</v>
      </c>
      <c r="V73" s="253">
        <f t="shared" si="26"/>
        <v>0</v>
      </c>
      <c r="W73" s="253">
        <f t="shared" si="26"/>
        <v>0</v>
      </c>
      <c r="X73" s="253">
        <f t="shared" si="27"/>
        <v>0</v>
      </c>
      <c r="Y73" s="253">
        <f t="shared" si="27"/>
        <v>0</v>
      </c>
      <c r="Z73" s="253">
        <f t="shared" si="27"/>
        <v>41000</v>
      </c>
      <c r="AA73" s="253">
        <f t="shared" si="27"/>
        <v>82000</v>
      </c>
      <c r="AB73" s="253">
        <f t="shared" si="27"/>
        <v>0</v>
      </c>
      <c r="AC73" s="253">
        <f t="shared" si="27"/>
        <v>0</v>
      </c>
      <c r="AD73" s="252"/>
    </row>
    <row r="74" spans="1:30" ht="13.5">
      <c r="A74" s="143" t="s">
        <v>181</v>
      </c>
      <c r="B74" s="147">
        <v>38000</v>
      </c>
      <c r="C74" s="148" t="s">
        <v>114</v>
      </c>
      <c r="D74" s="149">
        <v>39999</v>
      </c>
      <c r="E74" s="161">
        <v>0</v>
      </c>
      <c r="F74" s="162">
        <v>0</v>
      </c>
      <c r="G74" s="162">
        <v>2</v>
      </c>
      <c r="H74" s="162">
        <v>5</v>
      </c>
      <c r="I74" s="162">
        <v>0</v>
      </c>
      <c r="J74" s="163">
        <v>0</v>
      </c>
      <c r="K74" s="161">
        <v>0</v>
      </c>
      <c r="L74" s="162">
        <v>0</v>
      </c>
      <c r="M74" s="162">
        <v>0</v>
      </c>
      <c r="N74" s="162">
        <v>1</v>
      </c>
      <c r="O74" s="162">
        <v>0</v>
      </c>
      <c r="P74" s="163">
        <v>0</v>
      </c>
      <c r="Q74" s="146">
        <v>39000</v>
      </c>
      <c r="R74" s="253">
        <f t="shared" si="26"/>
        <v>0</v>
      </c>
      <c r="S74" s="253">
        <f t="shared" si="26"/>
        <v>0</v>
      </c>
      <c r="T74" s="253">
        <f t="shared" si="26"/>
        <v>78000</v>
      </c>
      <c r="U74" s="253">
        <f t="shared" si="26"/>
        <v>195000</v>
      </c>
      <c r="V74" s="253">
        <f t="shared" si="26"/>
        <v>0</v>
      </c>
      <c r="W74" s="253">
        <f t="shared" si="26"/>
        <v>0</v>
      </c>
      <c r="X74" s="253">
        <f t="shared" si="27"/>
        <v>0</v>
      </c>
      <c r="Y74" s="253">
        <f t="shared" si="27"/>
        <v>0</v>
      </c>
      <c r="Z74" s="253">
        <f t="shared" si="27"/>
        <v>0</v>
      </c>
      <c r="AA74" s="253">
        <f t="shared" si="27"/>
        <v>39000</v>
      </c>
      <c r="AB74" s="253">
        <f t="shared" si="27"/>
        <v>0</v>
      </c>
      <c r="AC74" s="253">
        <f t="shared" si="27"/>
        <v>0</v>
      </c>
      <c r="AD74" s="252"/>
    </row>
    <row r="75" spans="1:30" ht="13.5">
      <c r="A75" s="143" t="s">
        <v>182</v>
      </c>
      <c r="B75" s="147">
        <v>36000</v>
      </c>
      <c r="C75" s="148" t="s">
        <v>114</v>
      </c>
      <c r="D75" s="149">
        <v>37999</v>
      </c>
      <c r="E75" s="161">
        <v>0</v>
      </c>
      <c r="F75" s="162">
        <v>0</v>
      </c>
      <c r="G75" s="162">
        <v>4</v>
      </c>
      <c r="H75" s="162">
        <v>9</v>
      </c>
      <c r="I75" s="162">
        <v>0</v>
      </c>
      <c r="J75" s="163">
        <v>0</v>
      </c>
      <c r="K75" s="161">
        <v>0</v>
      </c>
      <c r="L75" s="162">
        <v>0</v>
      </c>
      <c r="M75" s="162">
        <v>0</v>
      </c>
      <c r="N75" s="162">
        <v>2</v>
      </c>
      <c r="O75" s="162">
        <v>0</v>
      </c>
      <c r="P75" s="163">
        <v>0</v>
      </c>
      <c r="Q75" s="146">
        <v>37000</v>
      </c>
      <c r="R75" s="253">
        <f t="shared" si="26"/>
        <v>0</v>
      </c>
      <c r="S75" s="253">
        <f t="shared" si="26"/>
        <v>0</v>
      </c>
      <c r="T75" s="253">
        <f t="shared" si="26"/>
        <v>148000</v>
      </c>
      <c r="U75" s="253">
        <f t="shared" si="26"/>
        <v>333000</v>
      </c>
      <c r="V75" s="253">
        <f t="shared" si="26"/>
        <v>0</v>
      </c>
      <c r="W75" s="253">
        <f t="shared" si="26"/>
        <v>0</v>
      </c>
      <c r="X75" s="253">
        <f t="shared" si="27"/>
        <v>0</v>
      </c>
      <c r="Y75" s="253">
        <f t="shared" si="27"/>
        <v>0</v>
      </c>
      <c r="Z75" s="253">
        <f t="shared" si="27"/>
        <v>0</v>
      </c>
      <c r="AA75" s="253">
        <f t="shared" si="27"/>
        <v>74000</v>
      </c>
      <c r="AB75" s="253">
        <f t="shared" si="27"/>
        <v>0</v>
      </c>
      <c r="AC75" s="253">
        <f t="shared" si="27"/>
        <v>0</v>
      </c>
      <c r="AD75" s="252"/>
    </row>
    <row r="76" spans="1:30" ht="13.5">
      <c r="A76" s="143" t="s">
        <v>183</v>
      </c>
      <c r="B76" s="147">
        <v>34000</v>
      </c>
      <c r="C76" s="148" t="s">
        <v>114</v>
      </c>
      <c r="D76" s="149">
        <v>35999</v>
      </c>
      <c r="E76" s="161">
        <v>0</v>
      </c>
      <c r="F76" s="162">
        <v>0</v>
      </c>
      <c r="G76" s="162">
        <v>0</v>
      </c>
      <c r="H76" s="162">
        <v>5</v>
      </c>
      <c r="I76" s="162">
        <v>0</v>
      </c>
      <c r="J76" s="163">
        <v>0</v>
      </c>
      <c r="K76" s="161">
        <v>0</v>
      </c>
      <c r="L76" s="162">
        <v>0</v>
      </c>
      <c r="M76" s="162">
        <v>0</v>
      </c>
      <c r="N76" s="162">
        <v>1</v>
      </c>
      <c r="O76" s="162">
        <v>0</v>
      </c>
      <c r="P76" s="163">
        <v>0</v>
      </c>
      <c r="Q76" s="146">
        <v>35000</v>
      </c>
      <c r="R76" s="253">
        <f t="shared" si="26"/>
        <v>0</v>
      </c>
      <c r="S76" s="253">
        <f t="shared" si="26"/>
        <v>0</v>
      </c>
      <c r="T76" s="253">
        <f t="shared" si="26"/>
        <v>0</v>
      </c>
      <c r="U76" s="253">
        <f t="shared" si="26"/>
        <v>175000</v>
      </c>
      <c r="V76" s="253">
        <f t="shared" si="26"/>
        <v>0</v>
      </c>
      <c r="W76" s="253">
        <f t="shared" si="26"/>
        <v>0</v>
      </c>
      <c r="X76" s="253">
        <f t="shared" si="27"/>
        <v>0</v>
      </c>
      <c r="Y76" s="253">
        <f t="shared" si="27"/>
        <v>0</v>
      </c>
      <c r="Z76" s="253">
        <f t="shared" si="27"/>
        <v>0</v>
      </c>
      <c r="AA76" s="253">
        <f t="shared" si="27"/>
        <v>35000</v>
      </c>
      <c r="AB76" s="253">
        <f t="shared" si="27"/>
        <v>0</v>
      </c>
      <c r="AC76" s="253">
        <f t="shared" si="27"/>
        <v>0</v>
      </c>
      <c r="AD76" s="252"/>
    </row>
    <row r="77" spans="1:30" ht="13.5">
      <c r="A77" s="143" t="s">
        <v>184</v>
      </c>
      <c r="B77" s="147">
        <v>32000</v>
      </c>
      <c r="C77" s="148" t="s">
        <v>114</v>
      </c>
      <c r="D77" s="149">
        <v>33999</v>
      </c>
      <c r="E77" s="161">
        <v>0</v>
      </c>
      <c r="F77" s="162">
        <v>0</v>
      </c>
      <c r="G77" s="162">
        <v>0</v>
      </c>
      <c r="H77" s="162">
        <v>4</v>
      </c>
      <c r="I77" s="162">
        <v>1</v>
      </c>
      <c r="J77" s="163">
        <v>0</v>
      </c>
      <c r="K77" s="161">
        <v>0</v>
      </c>
      <c r="L77" s="162">
        <v>0</v>
      </c>
      <c r="M77" s="162">
        <v>0</v>
      </c>
      <c r="N77" s="162">
        <v>1</v>
      </c>
      <c r="O77" s="162">
        <v>0</v>
      </c>
      <c r="P77" s="163">
        <v>0</v>
      </c>
      <c r="Q77" s="146">
        <v>33000</v>
      </c>
      <c r="R77" s="253">
        <f t="shared" si="26"/>
        <v>0</v>
      </c>
      <c r="S77" s="253">
        <f t="shared" si="26"/>
        <v>0</v>
      </c>
      <c r="T77" s="253">
        <f t="shared" si="26"/>
        <v>0</v>
      </c>
      <c r="U77" s="253">
        <f t="shared" si="26"/>
        <v>132000</v>
      </c>
      <c r="V77" s="253">
        <f t="shared" si="26"/>
        <v>33000</v>
      </c>
      <c r="W77" s="253">
        <f t="shared" si="26"/>
        <v>0</v>
      </c>
      <c r="X77" s="253">
        <f t="shared" si="27"/>
        <v>0</v>
      </c>
      <c r="Y77" s="253">
        <f t="shared" si="27"/>
        <v>0</v>
      </c>
      <c r="Z77" s="253">
        <f t="shared" si="27"/>
        <v>0</v>
      </c>
      <c r="AA77" s="253">
        <f t="shared" si="27"/>
        <v>33000</v>
      </c>
      <c r="AB77" s="253">
        <f t="shared" si="27"/>
        <v>0</v>
      </c>
      <c r="AC77" s="253">
        <f t="shared" si="27"/>
        <v>0</v>
      </c>
      <c r="AD77" s="252"/>
    </row>
    <row r="78" spans="1:30" ht="13.5">
      <c r="A78" s="143" t="s">
        <v>185</v>
      </c>
      <c r="B78" s="147">
        <v>30000</v>
      </c>
      <c r="C78" s="148" t="s">
        <v>114</v>
      </c>
      <c r="D78" s="149">
        <v>31999</v>
      </c>
      <c r="E78" s="161">
        <v>0</v>
      </c>
      <c r="F78" s="162">
        <v>0</v>
      </c>
      <c r="G78" s="162">
        <v>0</v>
      </c>
      <c r="H78" s="162">
        <v>6</v>
      </c>
      <c r="I78" s="162">
        <v>0</v>
      </c>
      <c r="J78" s="163">
        <v>0</v>
      </c>
      <c r="K78" s="161">
        <v>0</v>
      </c>
      <c r="L78" s="162">
        <v>0</v>
      </c>
      <c r="M78" s="162">
        <v>0</v>
      </c>
      <c r="N78" s="162">
        <v>0</v>
      </c>
      <c r="O78" s="162">
        <v>0</v>
      </c>
      <c r="P78" s="163">
        <v>0</v>
      </c>
      <c r="Q78" s="146">
        <v>31000</v>
      </c>
      <c r="R78" s="253">
        <f t="shared" si="26"/>
        <v>0</v>
      </c>
      <c r="S78" s="253">
        <f t="shared" si="26"/>
        <v>0</v>
      </c>
      <c r="T78" s="253">
        <f t="shared" si="26"/>
        <v>0</v>
      </c>
      <c r="U78" s="253">
        <f t="shared" si="26"/>
        <v>186000</v>
      </c>
      <c r="V78" s="253">
        <f t="shared" si="26"/>
        <v>0</v>
      </c>
      <c r="W78" s="253">
        <f t="shared" si="26"/>
        <v>0</v>
      </c>
      <c r="X78" s="253">
        <f t="shared" si="27"/>
        <v>0</v>
      </c>
      <c r="Y78" s="253">
        <f t="shared" si="27"/>
        <v>0</v>
      </c>
      <c r="Z78" s="253">
        <f t="shared" si="27"/>
        <v>0</v>
      </c>
      <c r="AA78" s="253">
        <f t="shared" si="27"/>
        <v>0</v>
      </c>
      <c r="AB78" s="253">
        <f t="shared" si="27"/>
        <v>0</v>
      </c>
      <c r="AC78" s="253">
        <f t="shared" si="27"/>
        <v>0</v>
      </c>
      <c r="AD78" s="252"/>
    </row>
    <row r="79" spans="1:29" ht="14.25" thickBot="1">
      <c r="A79" s="150" t="s">
        <v>186</v>
      </c>
      <c r="B79" s="151" t="s">
        <v>187</v>
      </c>
      <c r="C79" s="151"/>
      <c r="D79" s="152"/>
      <c r="E79" s="158">
        <v>0</v>
      </c>
      <c r="F79" s="159">
        <v>0</v>
      </c>
      <c r="G79" s="159">
        <v>0</v>
      </c>
      <c r="H79" s="159">
        <v>10</v>
      </c>
      <c r="I79" s="159">
        <v>9</v>
      </c>
      <c r="J79" s="160">
        <v>0</v>
      </c>
      <c r="K79" s="158">
        <v>0</v>
      </c>
      <c r="L79" s="159">
        <v>0</v>
      </c>
      <c r="M79" s="159">
        <v>0</v>
      </c>
      <c r="N79" s="159">
        <v>1</v>
      </c>
      <c r="O79" s="159">
        <v>0</v>
      </c>
      <c r="P79" s="160">
        <v>0</v>
      </c>
      <c r="Q79" s="146">
        <v>30000</v>
      </c>
      <c r="R79" s="253">
        <f aca="true" t="shared" si="28" ref="R79:W79">E79*$Q79</f>
        <v>0</v>
      </c>
      <c r="S79" s="253">
        <f t="shared" si="28"/>
        <v>0</v>
      </c>
      <c r="T79" s="253">
        <f t="shared" si="28"/>
        <v>0</v>
      </c>
      <c r="U79" s="253">
        <f t="shared" si="28"/>
        <v>300000</v>
      </c>
      <c r="V79" s="253">
        <f t="shared" si="28"/>
        <v>270000</v>
      </c>
      <c r="W79" s="253">
        <f t="shared" si="28"/>
        <v>0</v>
      </c>
      <c r="X79" s="253">
        <f aca="true" t="shared" si="29" ref="X79:AC79">K79*$Q79</f>
        <v>0</v>
      </c>
      <c r="Y79" s="253">
        <f t="shared" si="29"/>
        <v>0</v>
      </c>
      <c r="Z79" s="253">
        <f t="shared" si="29"/>
        <v>0</v>
      </c>
      <c r="AA79" s="253">
        <f t="shared" si="29"/>
        <v>30000</v>
      </c>
      <c r="AB79" s="253">
        <f t="shared" si="29"/>
        <v>0</v>
      </c>
      <c r="AC79" s="253">
        <f t="shared" si="29"/>
        <v>0</v>
      </c>
    </row>
    <row r="80" spans="1:29" s="156" customFormat="1" ht="15" thickBot="1" thickTop="1">
      <c r="A80" s="153" t="s">
        <v>188</v>
      </c>
      <c r="B80" s="154" t="s">
        <v>189</v>
      </c>
      <c r="C80" s="154"/>
      <c r="D80" s="155"/>
      <c r="E80" s="228">
        <f>SUM(E6:E79)</f>
        <v>172</v>
      </c>
      <c r="F80" s="229">
        <f aca="true" t="shared" si="30" ref="F80:P80">SUM(F6:F79)</f>
        <v>163</v>
      </c>
      <c r="G80" s="229">
        <f t="shared" si="30"/>
        <v>126</v>
      </c>
      <c r="H80" s="229">
        <f t="shared" si="30"/>
        <v>72</v>
      </c>
      <c r="I80" s="229">
        <f t="shared" si="30"/>
        <v>12</v>
      </c>
      <c r="J80" s="230">
        <f t="shared" si="30"/>
        <v>0</v>
      </c>
      <c r="K80" s="228">
        <f t="shared" si="30"/>
        <v>138</v>
      </c>
      <c r="L80" s="229">
        <f t="shared" si="30"/>
        <v>63</v>
      </c>
      <c r="M80" s="229">
        <f t="shared" si="30"/>
        <v>28</v>
      </c>
      <c r="N80" s="229">
        <f t="shared" si="30"/>
        <v>23</v>
      </c>
      <c r="O80" s="229">
        <f t="shared" si="30"/>
        <v>0</v>
      </c>
      <c r="P80" s="230">
        <f t="shared" si="30"/>
        <v>0</v>
      </c>
      <c r="Q80" s="156" t="s">
        <v>189</v>
      </c>
      <c r="R80" s="254">
        <f>SUM(R6:R79)</f>
        <v>14820000</v>
      </c>
      <c r="S80" s="254">
        <f aca="true" t="shared" si="31" ref="S80:AC80">SUM(S6:S79)</f>
        <v>10582000</v>
      </c>
      <c r="T80" s="254">
        <f t="shared" si="31"/>
        <v>6984000</v>
      </c>
      <c r="U80" s="254">
        <f t="shared" si="31"/>
        <v>2943500</v>
      </c>
      <c r="V80" s="254">
        <f t="shared" si="31"/>
        <v>403000</v>
      </c>
      <c r="W80" s="254">
        <f t="shared" si="31"/>
        <v>0</v>
      </c>
      <c r="X80" s="254">
        <f t="shared" si="31"/>
        <v>13907500</v>
      </c>
      <c r="Y80" s="254">
        <f t="shared" si="31"/>
        <v>4480500</v>
      </c>
      <c r="Z80" s="254">
        <f t="shared" si="31"/>
        <v>1772000</v>
      </c>
      <c r="AA80" s="254">
        <f t="shared" si="31"/>
        <v>1180000</v>
      </c>
      <c r="AB80" s="254">
        <f t="shared" si="31"/>
        <v>0</v>
      </c>
      <c r="AC80" s="254">
        <f t="shared" si="31"/>
        <v>0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7">
      <selection activeCell="B4" sqref="B4"/>
    </sheetView>
  </sheetViews>
  <sheetFormatPr defaultColWidth="9.140625" defaultRowHeight="12.75"/>
  <cols>
    <col min="1" max="1" width="10.8515625" style="1" customWidth="1"/>
    <col min="2" max="2" width="6.7109375" style="1" customWidth="1"/>
    <col min="3" max="3" width="7.8515625" style="1" customWidth="1"/>
    <col min="4" max="5" width="9.140625" style="1" customWidth="1"/>
    <col min="6" max="6" width="13.28125" style="1" customWidth="1"/>
    <col min="7" max="7" width="7.57421875" style="1" customWidth="1"/>
    <col min="8" max="8" width="6.7109375" style="1" customWidth="1"/>
    <col min="9" max="9" width="13.28125" style="1" customWidth="1"/>
    <col min="10" max="10" width="7.57421875" style="1" customWidth="1"/>
    <col min="11" max="11" width="7.8515625" style="1" customWidth="1"/>
    <col min="12" max="12" width="13.28125" style="1" customWidth="1"/>
    <col min="13" max="13" width="11.7109375" style="1" customWidth="1"/>
    <col min="14" max="14" width="9.140625" style="1" customWidth="1"/>
    <col min="15" max="15" width="7.57421875" style="1" customWidth="1"/>
    <col min="16" max="16384" width="9.140625" style="1" customWidth="1"/>
  </cols>
  <sheetData>
    <row r="1" spans="1:14" ht="15.75">
      <c r="A1" s="306" t="s">
        <v>230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86"/>
      <c r="N1" s="186"/>
    </row>
    <row r="2" spans="1:15" s="259" customFormat="1" ht="26.25" customHeight="1" thickBot="1">
      <c r="A2" s="260" t="s">
        <v>32</v>
      </c>
      <c r="B2" s="307" t="s">
        <v>232</v>
      </c>
      <c r="C2" s="308"/>
      <c r="D2" s="308"/>
      <c r="E2" s="308"/>
      <c r="F2" s="309"/>
      <c r="G2" s="293" t="s">
        <v>233</v>
      </c>
      <c r="H2" s="307" t="s">
        <v>231</v>
      </c>
      <c r="I2" s="308"/>
      <c r="J2" s="309"/>
      <c r="K2" s="261" t="s">
        <v>190</v>
      </c>
      <c r="L2" s="263"/>
      <c r="M2" s="261" t="s">
        <v>191</v>
      </c>
      <c r="N2" s="262"/>
      <c r="O2" s="263"/>
    </row>
    <row r="3" spans="1:15" s="259" customFormat="1" ht="39" thickBot="1">
      <c r="A3" s="256" t="s">
        <v>102</v>
      </c>
      <c r="B3" s="257" t="s">
        <v>192</v>
      </c>
      <c r="C3" s="257" t="s">
        <v>193</v>
      </c>
      <c r="D3" s="257" t="s">
        <v>194</v>
      </c>
      <c r="E3" s="257" t="s">
        <v>195</v>
      </c>
      <c r="F3" s="258" t="s">
        <v>196</v>
      </c>
      <c r="G3" s="257" t="s">
        <v>197</v>
      </c>
      <c r="H3" s="257" t="s">
        <v>198</v>
      </c>
      <c r="I3" s="257" t="s">
        <v>199</v>
      </c>
      <c r="J3" s="257" t="s">
        <v>200</v>
      </c>
      <c r="K3" s="257" t="s">
        <v>201</v>
      </c>
      <c r="L3" s="258" t="s">
        <v>202</v>
      </c>
      <c r="M3" s="288" t="s">
        <v>203</v>
      </c>
      <c r="N3" s="288"/>
      <c r="O3" s="288"/>
    </row>
    <row r="4" spans="1:15" ht="12.75">
      <c r="A4" s="179" t="s">
        <v>43</v>
      </c>
      <c r="B4" s="187">
        <f>'Section I'!B25+'Section I'!G25</f>
        <v>172</v>
      </c>
      <c r="C4" s="250" t="str">
        <f>IF((SUM('Section I'!D25:F25)+SUM('Section I'!I25:K25))-B4=0,"OK","ERROR")</f>
        <v>OK</v>
      </c>
      <c r="D4" s="250">
        <f>'Section I'!C25/'Section I'!B25</f>
        <v>87442.75675675676</v>
      </c>
      <c r="E4" s="250">
        <f>'Section I'!H25/'Section I'!G25</f>
        <v>78008.41666666667</v>
      </c>
      <c r="F4" s="189">
        <f>'Section I'!C25+'Section I'!H25</f>
        <v>14813730</v>
      </c>
      <c r="G4" s="250" t="str">
        <f>IF('Section II'!C15-B4=0,"OK","CHECK")</f>
        <v>OK</v>
      </c>
      <c r="H4" s="187">
        <f>'Section III'!B9</f>
        <v>157</v>
      </c>
      <c r="I4" s="255" t="str">
        <f>IF(F4-'Section III'!C9&gt;0,"OK","CHECK")</f>
        <v>OK</v>
      </c>
      <c r="J4" s="250" t="str">
        <f>IF('Section III'!E9&lt;0%,"CHECK",IF('Section III'!E9&lt;16%,"OK","CHECK"))</f>
        <v>OK</v>
      </c>
      <c r="K4" s="250" t="str">
        <f>IF('Section IV'!E$80-B4=0,"OK","ERROR")</f>
        <v>OK</v>
      </c>
      <c r="L4" s="189">
        <f>'Section IV'!R$80</f>
        <v>14820000</v>
      </c>
      <c r="M4" s="190">
        <f>L4-F4</f>
        <v>6270</v>
      </c>
      <c r="N4" s="191">
        <f aca="true" t="shared" si="0" ref="N4:N10">M4/F4</f>
        <v>0.0004232559929200816</v>
      </c>
      <c r="O4" s="191" t="str">
        <f aca="true" t="shared" si="1" ref="O4:O10">IF(ABS(N4*100)&lt;5,"OK","CHECK")</f>
        <v>OK</v>
      </c>
    </row>
    <row r="5" spans="1:15" ht="12.75">
      <c r="A5" s="180" t="s">
        <v>44</v>
      </c>
      <c r="B5" s="187">
        <f>'Section I'!B26+'Section I'!G26</f>
        <v>163</v>
      </c>
      <c r="C5" s="250" t="str">
        <f>IF((SUM('Section I'!D26:F26)+SUM('Section I'!I26:K26))-B5=0,"OK","ERROR")</f>
        <v>OK</v>
      </c>
      <c r="D5" s="250">
        <f>'Section I'!C26/'Section I'!B26</f>
        <v>66336.38181818182</v>
      </c>
      <c r="E5" s="250">
        <f>'Section I'!H26/'Section I'!G26</f>
        <v>61895.43396226415</v>
      </c>
      <c r="F5" s="255">
        <f>'Section I'!C26+'Section I'!H26</f>
        <v>10577460</v>
      </c>
      <c r="G5" s="250" t="str">
        <f>IF('Section II'!E15-B5=0,"OK","CHECK")</f>
        <v>OK</v>
      </c>
      <c r="H5" s="187">
        <f>'Section III'!B10</f>
        <v>147</v>
      </c>
      <c r="I5" s="255" t="str">
        <f>IF(F5-'Section III'!C10&gt;0,"OK","CHECK")</f>
        <v>OK</v>
      </c>
      <c r="J5" s="250" t="str">
        <f>IF('Section III'!E10&lt;0%,"CHECK",IF('Section III'!E10&lt;16%,"OK","CHECK"))</f>
        <v>OK</v>
      </c>
      <c r="K5" s="250" t="str">
        <f>IF('Section IV'!F$80-B5=0,"OK","ERROR")</f>
        <v>OK</v>
      </c>
      <c r="L5" s="189">
        <f>'Section IV'!S$80</f>
        <v>10582000</v>
      </c>
      <c r="M5" s="190">
        <f aca="true" t="shared" si="2" ref="M5:M10">L5-F5</f>
        <v>4540</v>
      </c>
      <c r="N5" s="191">
        <f t="shared" si="0"/>
        <v>0.00042921457514374906</v>
      </c>
      <c r="O5" s="191" t="str">
        <f t="shared" si="1"/>
        <v>OK</v>
      </c>
    </row>
    <row r="6" spans="1:17" ht="12.75">
      <c r="A6" s="180" t="s">
        <v>45</v>
      </c>
      <c r="B6" s="187">
        <f>'Section I'!B27+'Section I'!G27</f>
        <v>126</v>
      </c>
      <c r="C6" s="250" t="str">
        <f>IF((SUM('Section I'!D27:F27)+SUM('Section I'!I27:K27))-B6=0,"OK","ERROR")</f>
        <v>OK</v>
      </c>
      <c r="D6" s="250">
        <f>'Section I'!C27/'Section I'!B27</f>
        <v>59045.44</v>
      </c>
      <c r="E6" s="250">
        <f>'Section I'!H27/'Section I'!G27</f>
        <v>49565.43137254902</v>
      </c>
      <c r="F6" s="189">
        <f>'Section I'!C27+'Section I'!H27</f>
        <v>6956245</v>
      </c>
      <c r="G6" s="250" t="str">
        <f>IF('Section II'!G15-B6=0,"OK","CHECK")</f>
        <v>OK</v>
      </c>
      <c r="H6" s="187">
        <f>'Section III'!B11</f>
        <v>110</v>
      </c>
      <c r="I6" s="255" t="str">
        <f>IF(F6-'Section III'!C11&gt;0,"OK","CHECK")</f>
        <v>OK</v>
      </c>
      <c r="J6" s="250" t="str">
        <f>IF('Section III'!E11&lt;0%,"CHECK",IF('Section III'!E11&lt;16%,"OK","CHECK"))</f>
        <v>OK</v>
      </c>
      <c r="K6" s="250" t="str">
        <f>IF('Section IV'!G$80-B6=0,"OK","ERROR")</f>
        <v>OK</v>
      </c>
      <c r="L6" s="189">
        <f>'Section IV'!T$80</f>
        <v>6984000</v>
      </c>
      <c r="M6" s="190">
        <f t="shared" si="2"/>
        <v>27755</v>
      </c>
      <c r="N6" s="191">
        <f t="shared" si="0"/>
        <v>0.003989939974799623</v>
      </c>
      <c r="O6" s="191" t="str">
        <f t="shared" si="1"/>
        <v>OK</v>
      </c>
      <c r="Q6"/>
    </row>
    <row r="7" spans="1:15" ht="12.75">
      <c r="A7" s="180" t="s">
        <v>46</v>
      </c>
      <c r="B7" s="187">
        <f>'Section I'!B28+'Section I'!G28</f>
        <v>72</v>
      </c>
      <c r="C7" s="250" t="str">
        <f>IF((SUM('Section I'!D28:F28)+SUM('Section I'!I28:K28))-B7=0,"OK","ERROR")</f>
        <v>OK</v>
      </c>
      <c r="D7" s="250">
        <f>'Section I'!C28/'Section I'!B28</f>
        <v>43315.90476190476</v>
      </c>
      <c r="E7" s="250">
        <f>'Section I'!H28/'Section I'!G28</f>
        <v>38415.62745098039</v>
      </c>
      <c r="F7" s="189">
        <f>'Section I'!C28+'Section I'!H28</f>
        <v>2868831</v>
      </c>
      <c r="G7" s="250" t="str">
        <f>IF('Section II'!I15-B7=0,"OK","CHECK")</f>
        <v>OK</v>
      </c>
      <c r="H7" s="187">
        <f>'Section III'!B12</f>
        <v>56</v>
      </c>
      <c r="I7" s="255" t="str">
        <f>IF(F7-'Section III'!C12&gt;0,"OK","CHECK")</f>
        <v>OK</v>
      </c>
      <c r="J7" s="250" t="str">
        <f>IF('Section III'!E12&lt;0%,"CHECK",IF('Section III'!E12&lt;16%,"OK","CHECK"))</f>
        <v>OK</v>
      </c>
      <c r="K7" s="250" t="str">
        <f>IF('Section IV'!H$80-B7=0,"OK","ERROR")</f>
        <v>OK</v>
      </c>
      <c r="L7" s="189">
        <f>'Section IV'!U$80</f>
        <v>2943500</v>
      </c>
      <c r="M7" s="190">
        <f t="shared" si="2"/>
        <v>74669</v>
      </c>
      <c r="N7" s="191">
        <f t="shared" si="0"/>
        <v>0.02602767468700666</v>
      </c>
      <c r="O7" s="191" t="str">
        <f t="shared" si="1"/>
        <v>OK</v>
      </c>
    </row>
    <row r="8" spans="1:15" ht="12.75">
      <c r="A8" s="180" t="s">
        <v>47</v>
      </c>
      <c r="B8" s="187">
        <f>'Section I'!B29+'Section I'!G29</f>
        <v>12</v>
      </c>
      <c r="C8" s="250" t="str">
        <f>IF((SUM('Section I'!D29:F29)+SUM('Section I'!I29:K29))-B8=0,"OK","ERROR")</f>
        <v>OK</v>
      </c>
      <c r="D8" s="250">
        <f>'Section I'!C29/'Section I'!B29</f>
        <v>37360.25</v>
      </c>
      <c r="E8" s="250">
        <f>'Section I'!H29/'Section I'!G29</f>
        <v>22501.25</v>
      </c>
      <c r="F8" s="189">
        <f>'Section I'!C29+'Section I'!H29</f>
        <v>329451</v>
      </c>
      <c r="G8" s="250" t="str">
        <f>IF('Section II'!K15-B8=0,"OK","CHECK")</f>
        <v>OK</v>
      </c>
      <c r="H8" s="187">
        <f>'Section III'!B13</f>
        <v>11</v>
      </c>
      <c r="I8" s="255" t="str">
        <f>IF(F8-'Section III'!C13&gt;0,"OK","CHECK")</f>
        <v>OK</v>
      </c>
      <c r="J8" s="250" t="str">
        <f>IF('Section III'!E13&lt;0%,"CHECK",IF('Section III'!E13&lt;16%,"OK","CHECK"))</f>
        <v>OK</v>
      </c>
      <c r="K8" s="250" t="str">
        <f>IF('Section IV'!I$80-B8=0,"OK","ERROR")</f>
        <v>OK</v>
      </c>
      <c r="L8" s="189">
        <f>'Section IV'!V$80</f>
        <v>403000</v>
      </c>
      <c r="M8" s="190">
        <f t="shared" si="2"/>
        <v>73549</v>
      </c>
      <c r="N8" s="191">
        <f t="shared" si="0"/>
        <v>0.2232471596686609</v>
      </c>
      <c r="O8" s="191" t="str">
        <f t="shared" si="1"/>
        <v>CHECK</v>
      </c>
    </row>
    <row r="9" spans="1:15" ht="12.75">
      <c r="A9" s="180" t="s">
        <v>48</v>
      </c>
      <c r="B9" s="187">
        <f>'Section I'!B30+'Section I'!G30</f>
        <v>0</v>
      </c>
      <c r="C9" s="250" t="str">
        <f>IF((SUM('Section I'!D30:F30)+SUM('Section I'!I30:K30))-B9=0,"OK","ERROR")</f>
        <v>OK</v>
      </c>
      <c r="D9" s="250" t="e">
        <f>'Section I'!C30/'Section I'!B30</f>
        <v>#DIV/0!</v>
      </c>
      <c r="E9" s="250" t="e">
        <f>'Section I'!H30/'Section I'!G30</f>
        <v>#DIV/0!</v>
      </c>
      <c r="F9" s="189">
        <f>'Section I'!C30+'Section I'!H30</f>
        <v>0</v>
      </c>
      <c r="G9" s="250" t="str">
        <f>IF('Section II'!M15-B9=0,"OK","CHECK")</f>
        <v>OK</v>
      </c>
      <c r="H9" s="187">
        <f>'Section III'!B14</f>
        <v>0</v>
      </c>
      <c r="I9" s="255" t="str">
        <f>IF(F9-'Section III'!C14&gt;0,"OK","CHECK")</f>
        <v>CHECK</v>
      </c>
      <c r="J9" s="250" t="e">
        <f>IF('Section III'!E14&lt;0%,"CHECK",IF('Section III'!E14&lt;16%,"OK","CHECK"))</f>
        <v>#DIV/0!</v>
      </c>
      <c r="K9" s="250" t="str">
        <f>IF('Section IV'!J$80-B9=0,"OK","ERROR")</f>
        <v>OK</v>
      </c>
      <c r="L9" s="189">
        <f>'Section IV'!W$80</f>
        <v>0</v>
      </c>
      <c r="M9" s="190">
        <f t="shared" si="2"/>
        <v>0</v>
      </c>
      <c r="N9" s="191" t="e">
        <f t="shared" si="0"/>
        <v>#DIV/0!</v>
      </c>
      <c r="O9" s="191" t="e">
        <f t="shared" si="1"/>
        <v>#DIV/0!</v>
      </c>
    </row>
    <row r="10" spans="1:15" ht="13.5" thickBot="1">
      <c r="A10" s="181" t="s">
        <v>49</v>
      </c>
      <c r="B10" s="187">
        <f>'Section I'!B31+'Section I'!G31</f>
        <v>545</v>
      </c>
      <c r="C10" s="250" t="str">
        <f>IF((SUM('Section I'!D31:F31)+SUM('Section I'!I31:K31))-B10=0,"OK","ERROR")</f>
        <v>OK</v>
      </c>
      <c r="D10" s="250">
        <f>'Section I'!C31/'Section I'!B31</f>
        <v>71860.37150837989</v>
      </c>
      <c r="E10" s="250">
        <f>'Section I'!H31/'Section I'!G31</f>
        <v>52511.786096256685</v>
      </c>
      <c r="F10" s="189">
        <f>'Section I'!C31+'Section I'!H31</f>
        <v>35545717</v>
      </c>
      <c r="G10" s="250"/>
      <c r="H10" s="187">
        <f>'Section III'!B15</f>
        <v>481</v>
      </c>
      <c r="I10" s="255" t="str">
        <f>IF(F10-'Section III'!C15&gt;0,"OK","CHECK")</f>
        <v>OK</v>
      </c>
      <c r="J10" s="250" t="str">
        <f>IF('Section III'!E15&lt;0%,"CHECK",IF('Section III'!E15&lt;16%,"OK","CHECK"))</f>
        <v>OK</v>
      </c>
      <c r="K10" s="188"/>
      <c r="L10" s="189">
        <f>SUM(L4:L9)</f>
        <v>35732500</v>
      </c>
      <c r="M10" s="190">
        <f t="shared" si="2"/>
        <v>186783</v>
      </c>
      <c r="N10" s="191">
        <f t="shared" si="0"/>
        <v>0.005254725906921501</v>
      </c>
      <c r="O10" s="191" t="str">
        <f t="shared" si="1"/>
        <v>OK</v>
      </c>
    </row>
    <row r="11" spans="1:15" ht="13.5" thickBot="1">
      <c r="A11" s="185" t="s">
        <v>103</v>
      </c>
      <c r="B11" s="187"/>
      <c r="C11" s="250"/>
      <c r="D11" s="250"/>
      <c r="E11" s="250"/>
      <c r="F11" s="189"/>
      <c r="G11" s="251"/>
      <c r="H11" s="187"/>
      <c r="I11" s="188"/>
      <c r="J11" s="188"/>
      <c r="K11" s="188"/>
      <c r="L11" s="189"/>
      <c r="M11" s="190"/>
      <c r="N11" s="191"/>
      <c r="O11" s="191"/>
    </row>
    <row r="12" spans="1:15" ht="12.75">
      <c r="A12" s="179" t="s">
        <v>43</v>
      </c>
      <c r="B12" s="187">
        <f>'Section I'!B33+'Section I'!G33</f>
        <v>138</v>
      </c>
      <c r="C12" s="250" t="str">
        <f>IF((SUM('Section I'!D33:F33)+SUM('Section I'!I33:K33))-B12=0,"OK","ERROR")</f>
        <v>OK</v>
      </c>
      <c r="D12" s="250">
        <f>'Section I'!C33/'Section I'!B33</f>
        <v>99990.66379310345</v>
      </c>
      <c r="E12" s="250">
        <f>'Section I'!H33/'Section I'!G33</f>
        <v>105294.81818181818</v>
      </c>
      <c r="F12" s="189">
        <f>'Section I'!C33+'Section I'!H33</f>
        <v>13915403</v>
      </c>
      <c r="G12" s="250" t="str">
        <f>IF('Section II'!C27-B12=0,"OK","CHECK")</f>
        <v>OK</v>
      </c>
      <c r="H12" s="187">
        <f>'Section III'!B19</f>
        <v>127</v>
      </c>
      <c r="I12" s="255" t="str">
        <f>IF(F12-'Section III'!C19&gt;0,"OK","CHECK")</f>
        <v>OK</v>
      </c>
      <c r="J12" s="250" t="str">
        <f>IF('Section III'!E19&lt;0%,"CHECK",IF('Section III'!E19&lt;16%,"OK","CHECK"))</f>
        <v>OK</v>
      </c>
      <c r="K12" s="250" t="str">
        <f>IF('Section IV'!K$80-B12=0,"OK","ERROR")</f>
        <v>OK</v>
      </c>
      <c r="L12" s="189">
        <f>'Section IV'!X$80</f>
        <v>13907500</v>
      </c>
      <c r="M12" s="190">
        <f aca="true" t="shared" si="3" ref="M12:M18">L12-F12</f>
        <v>-7903</v>
      </c>
      <c r="N12" s="191">
        <f aca="true" t="shared" si="4" ref="N12:N18">M12/F12</f>
        <v>-0.0005679318090895391</v>
      </c>
      <c r="O12" s="191" t="str">
        <f aca="true" t="shared" si="5" ref="O12:O18">IF(ABS(N12*100)&lt;5,"OK","CHECK")</f>
        <v>OK</v>
      </c>
    </row>
    <row r="13" spans="1:15" ht="12.75">
      <c r="A13" s="180" t="s">
        <v>44</v>
      </c>
      <c r="B13" s="187">
        <f>'Section I'!B34+'Section I'!G34</f>
        <v>63</v>
      </c>
      <c r="C13" s="250" t="str">
        <f>IF((SUM('Section I'!D34:F34)+SUM('Section I'!I34:K34))-B13=0,"OK","ERROR")</f>
        <v>OK</v>
      </c>
      <c r="D13" s="250">
        <f>'Section I'!C34/'Section I'!B34</f>
        <v>70820.43181818182</v>
      </c>
      <c r="E13" s="250">
        <f>'Section I'!H34/'Section I'!G34</f>
        <v>71982.84210526316</v>
      </c>
      <c r="F13" s="189">
        <f>'Section I'!C34+'Section I'!H34</f>
        <v>4483773</v>
      </c>
      <c r="G13" s="250" t="str">
        <f>IF('Section II'!E27-B13=0,"OK","CHECK")</f>
        <v>OK</v>
      </c>
      <c r="H13" s="187">
        <f>'Section III'!B20</f>
        <v>57</v>
      </c>
      <c r="I13" s="255" t="str">
        <f>IF(F13-'Section III'!C20&gt;0,"OK","CHECK")</f>
        <v>OK</v>
      </c>
      <c r="J13" s="250" t="str">
        <f>IF('Section III'!E20&lt;0%,"CHECK",IF('Section III'!E20&lt;16%,"OK","CHECK"))</f>
        <v>OK</v>
      </c>
      <c r="K13" s="250" t="str">
        <f>IF('Section IV'!L$80-B13=0,"OK","ERROR")</f>
        <v>OK</v>
      </c>
      <c r="L13" s="189">
        <f>'Section IV'!Y$80</f>
        <v>4480500</v>
      </c>
      <c r="M13" s="190">
        <f t="shared" si="3"/>
        <v>-3273</v>
      </c>
      <c r="N13" s="191">
        <f t="shared" si="4"/>
        <v>-0.0007299655892481622</v>
      </c>
      <c r="O13" s="191" t="str">
        <f t="shared" si="5"/>
        <v>OK</v>
      </c>
    </row>
    <row r="14" spans="1:15" ht="12.75">
      <c r="A14" s="180" t="s">
        <v>45</v>
      </c>
      <c r="B14" s="187">
        <f>'Section I'!B35+'Section I'!G35</f>
        <v>28</v>
      </c>
      <c r="C14" s="250" t="str">
        <f>IF((SUM('Section I'!D35:F35)+SUM('Section I'!I35:K35))-B14=0,"OK","ERROR")</f>
        <v>OK</v>
      </c>
      <c r="D14" s="250">
        <f>'Section I'!C35/'Section I'!B35</f>
        <v>65310.705882352944</v>
      </c>
      <c r="E14" s="250">
        <f>'Section I'!H35/'Section I'!G35</f>
        <v>59772.181818181816</v>
      </c>
      <c r="F14" s="189">
        <f>'Section I'!C35+'Section I'!H35</f>
        <v>1767776</v>
      </c>
      <c r="G14" s="250" t="str">
        <f>IF('Section II'!G27-B14=0,"OK","CHECK")</f>
        <v>OK</v>
      </c>
      <c r="H14" s="187">
        <f>'Section III'!B21</f>
        <v>31</v>
      </c>
      <c r="I14" s="255" t="str">
        <f>IF(F14-'Section III'!C21&gt;0,"OK","CHECK")</f>
        <v>CHECK</v>
      </c>
      <c r="J14" s="250" t="str">
        <f>IF('Section III'!E21&lt;0%,"CHECK",IF('Section III'!E21&lt;16%,"OK","CHECK"))</f>
        <v>OK</v>
      </c>
      <c r="K14" s="250" t="str">
        <f>IF('Section IV'!M$80-B14=0,"OK","ERROR")</f>
        <v>OK</v>
      </c>
      <c r="L14" s="189">
        <f>'Section IV'!Z$80</f>
        <v>1772000</v>
      </c>
      <c r="M14" s="190">
        <f t="shared" si="3"/>
        <v>4224</v>
      </c>
      <c r="N14" s="191">
        <f t="shared" si="4"/>
        <v>0.0023894430063537463</v>
      </c>
      <c r="O14" s="191" t="str">
        <f t="shared" si="5"/>
        <v>OK</v>
      </c>
    </row>
    <row r="15" spans="1:15" ht="12.75">
      <c r="A15" s="180" t="s">
        <v>46</v>
      </c>
      <c r="B15" s="187">
        <f>'Section I'!B36+'Section I'!G36</f>
        <v>23</v>
      </c>
      <c r="C15" s="250" t="str">
        <f>IF((SUM('Section I'!D36:F36)+SUM('Section I'!I36:K36))-B15=0,"OK","ERROR")</f>
        <v>OK</v>
      </c>
      <c r="D15" s="250">
        <f>'Section I'!C36/'Section I'!B36</f>
        <v>48032.63636363636</v>
      </c>
      <c r="E15" s="250">
        <f>'Section I'!H36/'Section I'!G36</f>
        <v>53229.916666666664</v>
      </c>
      <c r="F15" s="189">
        <f>'Section I'!C36+'Section I'!H36</f>
        <v>1167118</v>
      </c>
      <c r="G15" s="250" t="str">
        <f>IF('Section II'!I27-B15=0,"OK","CHECK")</f>
        <v>OK</v>
      </c>
      <c r="H15" s="187">
        <f>'Section III'!B22</f>
        <v>18</v>
      </c>
      <c r="I15" s="255" t="str">
        <f>IF(F15-'Section III'!C22&gt;0,"OK","CHECK")</f>
        <v>OK</v>
      </c>
      <c r="J15" s="250" t="str">
        <f>IF('Section III'!E22&lt;0%,"CHECK",IF('Section III'!E22&lt;16%,"OK","CHECK"))</f>
        <v>OK</v>
      </c>
      <c r="K15" s="250" t="str">
        <f>IF('Section IV'!N$80-B15=0,"OK","ERROR")</f>
        <v>OK</v>
      </c>
      <c r="L15" s="189">
        <f>'Section IV'!AA$80</f>
        <v>1180000</v>
      </c>
      <c r="M15" s="190">
        <f t="shared" si="3"/>
        <v>12882</v>
      </c>
      <c r="N15" s="191">
        <f t="shared" si="4"/>
        <v>0.011037444371520275</v>
      </c>
      <c r="O15" s="191" t="str">
        <f t="shared" si="5"/>
        <v>OK</v>
      </c>
    </row>
    <row r="16" spans="1:15" ht="12.75">
      <c r="A16" s="180" t="s">
        <v>47</v>
      </c>
      <c r="B16" s="187">
        <f>'Section I'!B37+'Section I'!G37</f>
        <v>0</v>
      </c>
      <c r="C16" s="250" t="str">
        <f>IF((SUM('Section I'!D37:F37)+SUM('Section I'!I37:K37))-B16=0,"OK","ERROR")</f>
        <v>OK</v>
      </c>
      <c r="D16" s="250" t="e">
        <f>'Section I'!C37/'Section I'!B37</f>
        <v>#DIV/0!</v>
      </c>
      <c r="E16" s="250" t="e">
        <f>'Section I'!H37/'Section I'!G37</f>
        <v>#DIV/0!</v>
      </c>
      <c r="F16" s="189">
        <f>'Section I'!C37+'Section I'!H37</f>
        <v>0</v>
      </c>
      <c r="G16" s="250" t="str">
        <f>IF('Section II'!K27-B16=0,"OK","CHECK")</f>
        <v>OK</v>
      </c>
      <c r="H16" s="187">
        <f>'Section III'!B23</f>
        <v>0</v>
      </c>
      <c r="I16" s="255" t="str">
        <f>IF(F16-'Section III'!C23&gt;0,"OK","CHECK")</f>
        <v>CHECK</v>
      </c>
      <c r="J16" s="250" t="e">
        <f>IF('Section III'!E23&lt;0%,"CHECK",IF('Section III'!E23&lt;16%,"OK","CHECK"))</f>
        <v>#DIV/0!</v>
      </c>
      <c r="K16" s="250" t="str">
        <f>IF('Section IV'!O$80-B16=0,"OK","ERROR")</f>
        <v>OK</v>
      </c>
      <c r="L16" s="189">
        <f>'Section IV'!AB$80</f>
        <v>0</v>
      </c>
      <c r="M16" s="190">
        <f t="shared" si="3"/>
        <v>0</v>
      </c>
      <c r="N16" s="191" t="e">
        <f t="shared" si="4"/>
        <v>#DIV/0!</v>
      </c>
      <c r="O16" s="191" t="e">
        <f t="shared" si="5"/>
        <v>#DIV/0!</v>
      </c>
    </row>
    <row r="17" spans="1:15" ht="12.75">
      <c r="A17" s="180" t="s">
        <v>48</v>
      </c>
      <c r="B17" s="187">
        <f>'Section I'!B38+'Section I'!G38</f>
        <v>0</v>
      </c>
      <c r="C17" s="250" t="str">
        <f>IF((SUM('Section I'!D38:F38)+SUM('Section I'!I38:K38))-B17=0,"OK","ERROR")</f>
        <v>OK</v>
      </c>
      <c r="D17" s="250" t="e">
        <f>'Section I'!C38/'Section I'!B38</f>
        <v>#DIV/0!</v>
      </c>
      <c r="E17" s="250" t="e">
        <f>'Section I'!H38/'Section I'!G38</f>
        <v>#DIV/0!</v>
      </c>
      <c r="F17" s="189">
        <f>'Section I'!C38+'Section I'!H38</f>
        <v>0</v>
      </c>
      <c r="G17" s="250" t="str">
        <f>IF('Section II'!M27-B17=0,"OK","CHECK")</f>
        <v>OK</v>
      </c>
      <c r="H17" s="187">
        <f>'Section III'!B24</f>
        <v>0</v>
      </c>
      <c r="I17" s="255" t="str">
        <f>IF(F17-'Section III'!C24&gt;0,"OK","CHECK")</f>
        <v>CHECK</v>
      </c>
      <c r="J17" s="250" t="e">
        <f>IF('Section III'!E24&lt;0%,"CHECK",IF('Section III'!E24&lt;16%,"OK","CHECK"))</f>
        <v>#DIV/0!</v>
      </c>
      <c r="K17" s="250" t="str">
        <f>IF('Section IV'!P$80-B17=0,"OK","ERROR")</f>
        <v>OK</v>
      </c>
      <c r="L17" s="189">
        <f>'Section IV'!AC$80</f>
        <v>0</v>
      </c>
      <c r="M17" s="190">
        <f t="shared" si="3"/>
        <v>0</v>
      </c>
      <c r="N17" s="191" t="e">
        <f t="shared" si="4"/>
        <v>#DIV/0!</v>
      </c>
      <c r="O17" s="191" t="e">
        <f t="shared" si="5"/>
        <v>#DIV/0!</v>
      </c>
    </row>
    <row r="18" spans="1:15" ht="13.5" thickBot="1">
      <c r="A18" s="181" t="s">
        <v>49</v>
      </c>
      <c r="B18" s="187">
        <f>'Section I'!B39+'Section I'!G39</f>
        <v>252</v>
      </c>
      <c r="C18" s="250" t="str">
        <f>IF((SUM('Section I'!D39:F39)+SUM('Section I'!I39:K39))-B18=0,"OK","ERROR")</f>
        <v>OK</v>
      </c>
      <c r="D18" s="250">
        <f>'Section I'!C39/'Section I'!B39</f>
        <v>86987.53723404255</v>
      </c>
      <c r="E18" s="250">
        <f>'Section I'!H39/'Section I'!G39</f>
        <v>77818.953125</v>
      </c>
      <c r="F18" s="189">
        <f>'Section I'!C39+'Section I'!H39</f>
        <v>21334070</v>
      </c>
      <c r="G18" s="250"/>
      <c r="H18" s="187">
        <f>'Section III'!B25</f>
        <v>233</v>
      </c>
      <c r="I18" s="255" t="str">
        <f>IF(F18-'Section III'!C25&gt;0,"OK","CHECK")</f>
        <v>OK</v>
      </c>
      <c r="J18" s="250" t="str">
        <f>IF('Section III'!E25&lt;0%,"CHECK",IF('Section III'!E25&lt;16%,"OK","CHECK"))</f>
        <v>OK</v>
      </c>
      <c r="K18" s="188"/>
      <c r="L18" s="189">
        <f>SUM(L12:L17)</f>
        <v>21340000</v>
      </c>
      <c r="M18" s="190">
        <f t="shared" si="3"/>
        <v>5930</v>
      </c>
      <c r="N18" s="191">
        <f t="shared" si="4"/>
        <v>0.00027795915172304205</v>
      </c>
      <c r="O18" s="191" t="str">
        <f t="shared" si="5"/>
        <v>OK</v>
      </c>
    </row>
    <row r="19" spans="1:15" ht="13.5" thickBot="1">
      <c r="A19" s="182" t="s">
        <v>204</v>
      </c>
      <c r="B19" s="187"/>
      <c r="C19" s="250"/>
      <c r="D19" s="250"/>
      <c r="E19" s="250"/>
      <c r="F19" s="189"/>
      <c r="G19" s="251"/>
      <c r="H19" s="187"/>
      <c r="I19" s="188"/>
      <c r="J19" s="188"/>
      <c r="K19" s="188"/>
      <c r="L19" s="189"/>
      <c r="M19" s="190"/>
      <c r="N19" s="191"/>
      <c r="O19" s="191"/>
    </row>
    <row r="20" spans="1:15" ht="12.75">
      <c r="A20" s="179" t="s">
        <v>43</v>
      </c>
      <c r="B20" s="187">
        <f>'Section I'!B41+'Section I'!G41</f>
        <v>310</v>
      </c>
      <c r="C20" s="250" t="str">
        <f>IF((SUM('Section I'!D41:F41)+SUM('Section I'!I41:K41))-B20=0,"OK","ERROR")</f>
        <v>OK</v>
      </c>
      <c r="D20" s="250">
        <f>'Section I'!C41/'Section I'!B41</f>
        <v>84960.00797727272</v>
      </c>
      <c r="E20" s="250">
        <f>'Section I'!H41/'Section I'!G41</f>
        <v>81893.2075652174</v>
      </c>
      <c r="F20" s="189">
        <f>'Section I'!C41+'Section I'!H41</f>
        <v>26196529.654</v>
      </c>
      <c r="G20" s="250" t="str">
        <f>IF('Section II'!C39-B20=0,"OK","CHECK")</f>
        <v>OK</v>
      </c>
      <c r="H20" s="187">
        <f>'Section III'!B29</f>
        <v>284</v>
      </c>
      <c r="I20" s="255" t="str">
        <f>IF(F20-'Section III'!C29&gt;0,"OK","CHECK")</f>
        <v>OK</v>
      </c>
      <c r="J20" s="250" t="str">
        <f>IF('Section III'!E29&lt;0%,"CHECK",IF('Section III'!E29&lt;16%,"OK","CHECK"))</f>
        <v>OK</v>
      </c>
      <c r="K20" s="250" t="str">
        <f>IF(SUM('Section IV'!E$80,'Section IV'!K$80)-B20=0,"OK","ERROR")</f>
        <v>OK</v>
      </c>
      <c r="L20" s="189">
        <f>L4+('Section I'!$K$49*L12)</f>
        <v>26196335</v>
      </c>
      <c r="M20" s="190">
        <f aca="true" t="shared" si="6" ref="M20:M26">L20-F20</f>
        <v>-194.65399999916553</v>
      </c>
      <c r="N20" s="191">
        <f aca="true" t="shared" si="7" ref="N20:N26">M20/F20</f>
        <v>-7.430526202139276E-06</v>
      </c>
      <c r="O20" s="191" t="str">
        <f aca="true" t="shared" si="8" ref="O20:O26">IF(ABS(N20*100)&lt;5,"OK","CHECK")</f>
        <v>OK</v>
      </c>
    </row>
    <row r="21" spans="1:15" ht="12.75">
      <c r="A21" s="180" t="s">
        <v>44</v>
      </c>
      <c r="B21" s="187">
        <f>'Section I'!B42+'Section I'!G42</f>
        <v>226</v>
      </c>
      <c r="C21" s="250" t="str">
        <f>IF((SUM('Section I'!D42:F42)+SUM('Section I'!I42:K42))-B21=0,"OK","ERROR")</f>
        <v>OK</v>
      </c>
      <c r="D21" s="250">
        <f>'Section I'!C42/'Section I'!B42</f>
        <v>63934.876506493514</v>
      </c>
      <c r="E21" s="250">
        <f>'Section I'!H42/'Section I'!G42</f>
        <v>61100.21294444445</v>
      </c>
      <c r="F21" s="189">
        <f>'Section I'!C42+'Section I'!H42</f>
        <v>14245186.314000001</v>
      </c>
      <c r="G21" s="250" t="str">
        <f>IF('Section II'!E39-B21=0,"OK","CHECK")</f>
        <v>OK</v>
      </c>
      <c r="H21" s="187">
        <f>'Section III'!B30</f>
        <v>204</v>
      </c>
      <c r="I21" s="255" t="str">
        <f>IF(F21-'Section III'!C30&gt;0,"OK","CHECK")</f>
        <v>OK</v>
      </c>
      <c r="J21" s="250" t="str">
        <f>IF('Section III'!E30&lt;0%,"CHECK",IF('Section III'!E30&lt;16%,"OK","CHECK"))</f>
        <v>OK</v>
      </c>
      <c r="K21" s="250" t="str">
        <f>IF(SUM('Section IV'!F$80,'Section IV'!L$80)-B21=0,"OK","ERROR")</f>
        <v>OK</v>
      </c>
      <c r="L21" s="189">
        <f>L5+('Section I'!$K$49*L13)</f>
        <v>14247049</v>
      </c>
      <c r="M21" s="190">
        <f t="shared" si="6"/>
        <v>1862.6859999988228</v>
      </c>
      <c r="N21" s="191">
        <f t="shared" si="7"/>
        <v>0.00013075897773047706</v>
      </c>
      <c r="O21" s="191" t="str">
        <f t="shared" si="8"/>
        <v>OK</v>
      </c>
    </row>
    <row r="22" spans="1:15" ht="12.75">
      <c r="A22" s="180" t="s">
        <v>45</v>
      </c>
      <c r="B22" s="187">
        <f>'Section I'!B43+'Section I'!G43</f>
        <v>154</v>
      </c>
      <c r="C22" s="250" t="str">
        <f>IF((SUM('Section I'!D43:F43)+SUM('Section I'!I43:K43))-B22=0,"OK","ERROR")</f>
        <v>OK</v>
      </c>
      <c r="D22" s="250">
        <f>'Section I'!C43/'Section I'!B43</f>
        <v>58006.72473913043</v>
      </c>
      <c r="E22" s="250">
        <f>'Section I'!H43/'Section I'!G43</f>
        <v>49446.24341935484</v>
      </c>
      <c r="F22" s="189">
        <f>'Section I'!C43+'Section I'!H43</f>
        <v>8402285.768</v>
      </c>
      <c r="G22" s="250" t="str">
        <f>IF('Section II'!G39-B22=0,"OK","CHECK")</f>
        <v>OK</v>
      </c>
      <c r="H22" s="187">
        <f>'Section III'!B31</f>
        <v>141</v>
      </c>
      <c r="I22" s="255" t="str">
        <f>IF(F22-'Section III'!C31&gt;0,"OK","CHECK")</f>
        <v>OK</v>
      </c>
      <c r="J22" s="250" t="str">
        <f>IF('Section III'!E31&lt;0%,"CHECK",IF('Section III'!E31&lt;16%,"OK","CHECK"))</f>
        <v>OK</v>
      </c>
      <c r="K22" s="250" t="str">
        <f>IF(SUM('Section IV'!G$80,'Section IV'!M$80)-B22=0,"OK","ERROR")</f>
        <v>OK</v>
      </c>
      <c r="L22" s="189">
        <f>L6+('Section I'!$K$49*L14)</f>
        <v>8433496</v>
      </c>
      <c r="M22" s="190">
        <f t="shared" si="6"/>
        <v>31210.232000000775</v>
      </c>
      <c r="N22" s="191">
        <f t="shared" si="7"/>
        <v>0.003714493039366092</v>
      </c>
      <c r="O22" s="191" t="str">
        <f t="shared" si="8"/>
        <v>OK</v>
      </c>
    </row>
    <row r="23" spans="1:15" ht="12.75">
      <c r="A23" s="180" t="s">
        <v>46</v>
      </c>
      <c r="B23" s="187">
        <f>'Section I'!B44+'Section I'!G44</f>
        <v>95</v>
      </c>
      <c r="C23" s="250" t="str">
        <f>IF((SUM('Section I'!D44:F44)+SUM('Section I'!I44:K44))-B23=0,"OK","ERROR")</f>
        <v>OK</v>
      </c>
      <c r="D23" s="250">
        <f>'Section I'!C44/'Section I'!B44</f>
        <v>41932.2394375</v>
      </c>
      <c r="E23" s="250">
        <f>'Section I'!H44/'Section I'!G44</f>
        <v>39392.09304761904</v>
      </c>
      <c r="F23" s="189">
        <f>'Section I'!C44+'Section I'!H44</f>
        <v>3823533.5239999997</v>
      </c>
      <c r="G23" s="250" t="str">
        <f>IF('Section II'!I39-B23=0,"OK","CHECK")</f>
        <v>OK</v>
      </c>
      <c r="H23" s="187">
        <f>'Section III'!B32</f>
        <v>74</v>
      </c>
      <c r="I23" s="255" t="str">
        <f>IF(F23-'Section III'!C32&gt;0,"OK","CHECK")</f>
        <v>OK</v>
      </c>
      <c r="J23" s="250" t="str">
        <f>IF('Section III'!E32&lt;0%,"CHECK",IF('Section III'!E32&lt;16%,"OK","CHECK"))</f>
        <v>OK</v>
      </c>
      <c r="K23" s="250" t="str">
        <f>IF(SUM('Section IV'!H$80,'Section IV'!N$80)-B23=0,"OK","ERROR")</f>
        <v>OK</v>
      </c>
      <c r="L23" s="189">
        <f>L7+('Section I'!$K$49*L15)</f>
        <v>3908740</v>
      </c>
      <c r="M23" s="190">
        <f t="shared" si="6"/>
        <v>85206.47600000026</v>
      </c>
      <c r="N23" s="191">
        <f t="shared" si="7"/>
        <v>0.022284746678737442</v>
      </c>
      <c r="O23" s="191" t="str">
        <f t="shared" si="8"/>
        <v>OK</v>
      </c>
    </row>
    <row r="24" spans="1:15" ht="12.75">
      <c r="A24" s="180" t="s">
        <v>47</v>
      </c>
      <c r="B24" s="187">
        <f>'Section I'!B45+'Section I'!G45</f>
        <v>12</v>
      </c>
      <c r="C24" s="250" t="str">
        <f>IF((SUM('Section I'!D45:F45)+SUM('Section I'!I45:K45))-B24=0,"OK","ERROR")</f>
        <v>OK</v>
      </c>
      <c r="D24" s="250">
        <f>'Section I'!C45/'Section I'!B45</f>
        <v>37360.25</v>
      </c>
      <c r="E24" s="250">
        <f>'Section I'!H45/'Section I'!G45</f>
        <v>22501.25</v>
      </c>
      <c r="F24" s="189">
        <f>'Section I'!C45+'Section I'!H45</f>
        <v>329451</v>
      </c>
      <c r="G24" s="250" t="str">
        <f>IF('Section II'!K39-B24=0,"OK","CHECK")</f>
        <v>OK</v>
      </c>
      <c r="H24" s="187">
        <f>'Section III'!B33</f>
        <v>11</v>
      </c>
      <c r="I24" s="255" t="str">
        <f>IF(F24-'Section III'!C33&gt;0,"OK","CHECK")</f>
        <v>OK</v>
      </c>
      <c r="J24" s="250" t="str">
        <f>IF('Section III'!E33&lt;0%,"CHECK",IF('Section III'!E33&lt;16%,"OK","CHECK"))</f>
        <v>OK</v>
      </c>
      <c r="K24" s="250" t="str">
        <f>IF(SUM('Section IV'!I$80,'Section IV'!O$80)-B24=0,"OK","ERROR")</f>
        <v>OK</v>
      </c>
      <c r="L24" s="189">
        <f>L8+('Section I'!$K$49*L16)</f>
        <v>403000</v>
      </c>
      <c r="M24" s="190">
        <f t="shared" si="6"/>
        <v>73549</v>
      </c>
      <c r="N24" s="191">
        <f t="shared" si="7"/>
        <v>0.2232471596686609</v>
      </c>
      <c r="O24" s="191" t="str">
        <f t="shared" si="8"/>
        <v>CHECK</v>
      </c>
    </row>
    <row r="25" spans="1:15" ht="12.75">
      <c r="A25" s="180" t="s">
        <v>48</v>
      </c>
      <c r="B25" s="187">
        <f>'Section I'!B46+'Section I'!G46</f>
        <v>0</v>
      </c>
      <c r="C25" s="250" t="str">
        <f>IF((SUM('Section I'!D46:F46)+SUM('Section I'!I46:K46))-B25=0,"OK","ERROR")</f>
        <v>OK</v>
      </c>
      <c r="D25" s="250" t="e">
        <f>'Section I'!C46/'Section I'!B46</f>
        <v>#DIV/0!</v>
      </c>
      <c r="E25" s="250" t="e">
        <f>'Section I'!H46/'Section I'!G46</f>
        <v>#DIV/0!</v>
      </c>
      <c r="F25" s="189">
        <f>'Section I'!C46+'Section I'!H46</f>
        <v>0</v>
      </c>
      <c r="G25" s="250" t="str">
        <f>IF('Section II'!M39-B25=0,"OK","CHECK")</f>
        <v>OK</v>
      </c>
      <c r="H25" s="187">
        <f>'Section III'!B34</f>
        <v>0</v>
      </c>
      <c r="I25" s="255" t="str">
        <f>IF(F25-'Section III'!C34&gt;0,"OK","CHECK")</f>
        <v>CHECK</v>
      </c>
      <c r="J25" s="250" t="e">
        <f>IF('Section III'!E34&lt;0%,"CHECK",IF('Section III'!E34&lt;16%,"OK","CHECK"))</f>
        <v>#DIV/0!</v>
      </c>
      <c r="K25" s="250" t="str">
        <f>IF(SUM('Section IV'!J$80,'Section IV'!P$80)-B25=0,"OK","ERROR")</f>
        <v>OK</v>
      </c>
      <c r="L25" s="189">
        <f>L9+('Section I'!$K$49*L17)</f>
        <v>0</v>
      </c>
      <c r="M25" s="190">
        <f t="shared" si="6"/>
        <v>0</v>
      </c>
      <c r="N25" s="191" t="e">
        <f t="shared" si="7"/>
        <v>#DIV/0!</v>
      </c>
      <c r="O25" s="191" t="e">
        <f t="shared" si="8"/>
        <v>#DIV/0!</v>
      </c>
    </row>
    <row r="26" spans="1:15" ht="13.5" thickBot="1">
      <c r="A26" s="181" t="s">
        <v>49</v>
      </c>
      <c r="B26" s="187">
        <f>'Section I'!B47+'Section I'!G47</f>
        <v>797</v>
      </c>
      <c r="C26" s="250" t="str">
        <f>IF((SUM('Section I'!D47:F47)+SUM('Section I'!I47:K47))-B26=0,"OK","ERROR")</f>
        <v>OK</v>
      </c>
      <c r="D26" s="250">
        <f>'Section I'!C47/'Section I'!B47</f>
        <v>71617.77367399268</v>
      </c>
      <c r="E26" s="250">
        <f>'Section I'!H47/'Section I'!G47</f>
        <v>55353.31407968128</v>
      </c>
      <c r="F26" s="189">
        <f>'Section I'!C47+'Section I'!H47</f>
        <v>52996986.26</v>
      </c>
      <c r="G26" s="187"/>
      <c r="H26" s="187">
        <f>'Section III'!B35</f>
        <v>714</v>
      </c>
      <c r="I26" s="255" t="str">
        <f>IF(F26-'Section III'!C35&gt;0,"OK","CHECK")</f>
        <v>OK</v>
      </c>
      <c r="J26" s="250" t="str">
        <f>IF('Section III'!E35&lt;0%,"CHECK",IF('Section III'!E35&lt;16%,"OK","CHECK"))</f>
        <v>OK</v>
      </c>
      <c r="K26" s="188"/>
      <c r="L26" s="189">
        <f>SUM(L20:L25)</f>
        <v>53188620</v>
      </c>
      <c r="M26" s="190">
        <f t="shared" si="6"/>
        <v>191633.7400000021</v>
      </c>
      <c r="N26" s="191">
        <f t="shared" si="7"/>
        <v>0.0036159365564649012</v>
      </c>
      <c r="O26" s="191" t="str">
        <f t="shared" si="8"/>
        <v>OK</v>
      </c>
    </row>
    <row r="27" ht="12.75">
      <c r="A27" s="183"/>
    </row>
    <row r="28" ht="12.75">
      <c r="A28" s="184"/>
    </row>
  </sheetData>
  <sheetProtection sheet="1" objects="1" scenarios="1"/>
  <mergeCells count="3">
    <mergeCell ref="A1:L1"/>
    <mergeCell ref="H2:J2"/>
    <mergeCell ref="B2:F2"/>
  </mergeCells>
  <printOptions horizontalCentered="1" verticalCentered="1"/>
  <pageMargins left="0.5" right="0.5" top="0.5" bottom="0.5" header="0.4" footer="0.5"/>
  <pageSetup fitToHeight="1" fitToWidth="1" horizontalDpi="300" verticalDpi="300" orientation="portrait" scale="9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A.A.U.P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A.A.U.P</dc:creator>
  <cp:keywords/>
  <dc:description/>
  <cp:lastModifiedBy>Ciprian Caloianu</cp:lastModifiedBy>
  <cp:lastPrinted>2004-12-09T20:15:51Z</cp:lastPrinted>
  <dcterms:created xsi:type="dcterms:W3CDTF">1996-10-07T15:07:27Z</dcterms:created>
  <dcterms:modified xsi:type="dcterms:W3CDTF">2006-10-24T14:46:28Z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