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65" windowHeight="11730" tabRatio="831" activeTab="0"/>
  </bookViews>
  <sheets>
    <sheet name="Section I" sheetId="1" r:id="rId1"/>
    <sheet name="Section II" sheetId="2" r:id="rId2"/>
    <sheet name="Section III" sheetId="3" r:id="rId3"/>
    <sheet name="Section IV" sheetId="4" r:id="rId4"/>
  </sheets>
  <definedNames>
    <definedName name="_xlnm.Print_Area" localSheetId="0">'Section I'!$A$1:$K$49</definedName>
    <definedName name="_xlnm.Print_Area" localSheetId="1">'Section II'!$A$1:$M$45</definedName>
    <definedName name="_xlnm.Print_Area" localSheetId="2">'Section III'!$A$1:$E$36</definedName>
    <definedName name="_xlnm.Print_Area" localSheetId="3">'Section IV'!$A$1:$P$80</definedName>
  </definedNames>
  <calcPr fullCalcOnLoad="1"/>
</workbook>
</file>

<file path=xl/sharedStrings.xml><?xml version="1.0" encoding="utf-8"?>
<sst xmlns="http://schemas.openxmlformats.org/spreadsheetml/2006/main" count="491" uniqueCount="196">
  <si>
    <t>Institution:</t>
  </si>
  <si>
    <t>Respondent Name:</t>
  </si>
  <si>
    <t>Phone Number:</t>
  </si>
  <si>
    <t>E-Mail Address: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</si>
  <si>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</si>
  <si>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</si>
  <si>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</si>
  <si>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</si>
  <si>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</si>
  <si>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</si>
  <si>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</si>
  <si>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</si>
  <si>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</si>
  <si>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</si>
  <si>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</si>
  <si>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</si>
  <si>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Academic Rank</t>
  </si>
  <si>
    <t>Number of Faculty</t>
  </si>
  <si>
    <t>Total Contracted Salaries ($)</t>
  </si>
  <si>
    <t>Not Tenure-Track</t>
  </si>
  <si>
    <t>On Tenure-Track</t>
  </si>
  <si>
    <t>Tenured</t>
  </si>
  <si>
    <t>Part a.  Faculty on 9-Month Contracts (i.e., regardless of number of salary installments)</t>
  </si>
  <si>
    <t>1.  Professor</t>
  </si>
  <si>
    <t>2.  Associate</t>
  </si>
  <si>
    <t>3.  Assistant</t>
  </si>
  <si>
    <t>4.  Instructor</t>
  </si>
  <si>
    <t>5.  Lecturer</t>
  </si>
  <si>
    <t>6.  No Rank</t>
  </si>
  <si>
    <t>7.  TOTAL</t>
  </si>
  <si>
    <t>Part b.  Faculty on 12-Month Contracts (i.e., on actual basis, no conversion)</t>
  </si>
  <si>
    <t>PROFESSOR</t>
  </si>
  <si>
    <t>ASSOCIATE</t>
  </si>
  <si>
    <t>ASSISTANT</t>
  </si>
  <si>
    <t>INSTRUCTOR</t>
  </si>
  <si>
    <t>LECTURER</t>
  </si>
  <si>
    <t>NO RANK</t>
  </si>
  <si>
    <t>Major
Benefits</t>
  </si>
  <si>
    <t>Total Expenditure</t>
  </si>
  <si>
    <t>No. Cov.</t>
  </si>
  <si>
    <t>BENEFITS AS PERCENT OF SALARY</t>
  </si>
  <si>
    <t xml:space="preserve"> BENEFITS AVERAGE</t>
  </si>
  <si>
    <t>Part a.  Faculty on 9-Month Contracts (i.e., regardless of number of installments)</t>
  </si>
  <si>
    <t>ALL RANKS</t>
  </si>
  <si>
    <t>1.  Retirement</t>
  </si>
  <si>
    <t>2.  Medical</t>
  </si>
  <si>
    <t>*Benefits in kind reported under "Other" are those with cash alternatives (e.g., moving, travel, housing, etc.)</t>
  </si>
  <si>
    <t>**Benefits that are not computed as a percentage of salary are not subject to conversion (medical, disability, tuition, dental, unemployment, other)</t>
  </si>
  <si>
    <t>Please refer to instructions for complete definitions.</t>
  </si>
  <si>
    <t>Part a.  Full-time Faculty on 9-Month Contracts</t>
  </si>
  <si>
    <t>Number of Continuing Faculty</t>
  </si>
  <si>
    <t>Total Salary Outlays</t>
  </si>
  <si>
    <t>Percentage Increase</t>
  </si>
  <si>
    <t>Part b.  Full-time Faculty on 12-Month Contracts</t>
  </si>
  <si>
    <t>(Pr.=Professor, Ao.=Associate, Ai.=Assistant, In.=Instructor, Le.=Lecturer, and NR=No Rank)</t>
  </si>
  <si>
    <t>These cells are used in the "Validity Checks" worksheet</t>
  </si>
  <si>
    <t>Salary</t>
  </si>
  <si>
    <t>9-Month</t>
  </si>
  <si>
    <t>12-Month</t>
  </si>
  <si>
    <t>Intervals</t>
  </si>
  <si>
    <t>Pr.</t>
  </si>
  <si>
    <t>Ao.</t>
  </si>
  <si>
    <t>Ai.</t>
  </si>
  <si>
    <t>In.</t>
  </si>
  <si>
    <t>Le.</t>
  </si>
  <si>
    <t>NR</t>
  </si>
  <si>
    <t>1.</t>
  </si>
  <si>
    <t>$270,000 and Over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</si>
  <si>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</si>
  <si>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</si>
  <si>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</si>
  <si>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</si>
  <si>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</si>
  <si>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</si>
  <si>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</si>
  <si>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</si>
  <si>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</si>
  <si>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</si>
  <si>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</si>
  <si>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</si>
  <si>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</si>
  <si>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</si>
  <si>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</si>
  <si>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</si>
  <si>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</si>
  <si>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</si>
  <si>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</si>
  <si>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</si>
  <si>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</si>
  <si>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</si>
  <si>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</si>
  <si>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</si>
  <si>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</si>
  <si>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</si>
  <si>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</si>
  <si>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</si>
  <si>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</si>
  <si>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</si>
  <si>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</si>
  <si>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</si>
  <si>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</si>
  <si>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</si>
  <si>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</si>
  <si>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</si>
  <si>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</si>
  <si>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</si>
  <si>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</si>
  <si>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</si>
  <si>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</si>
  <si>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</si>
  <si>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</si>
  <si>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</si>
  <si>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</si>
  <si>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</si>
  <si>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</si>
  <si>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</si>
  <si>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</si>
  <si>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</si>
  <si>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</si>
  <si>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</si>
  <si>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</si>
  <si>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</si>
  <si>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</si>
  <si>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</si>
  <si>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</si>
  <si>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</si>
  <si>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</si>
  <si>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</si>
  <si>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</si>
  <si>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</si>
  <si>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</si>
  <si>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</si>
  <si>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</si>
  <si>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</si>
  <si>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</si>
  <si>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</si>
  <si>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</si>
  <si>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</si>
  <si>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</si>
  <si>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</si>
  <si>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</si>
  <si>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</si>
  <si>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Below 30,000</t>
  </si>
  <si>
    <t>75.</t>
  </si>
  <si>
    <t>TOTAL</t>
  </si>
  <si>
    <t xml:space="preserve">President/Chancellor </t>
  </si>
  <si>
    <t>Chief Administration Officer</t>
  </si>
  <si>
    <t>Chief Development Officer</t>
  </si>
  <si>
    <t>Chief Financial Officer</t>
  </si>
  <si>
    <t>Chief Academic Officer</t>
  </si>
  <si>
    <t>Base Salary</t>
  </si>
  <si>
    <t>Supplement</t>
  </si>
  <si>
    <t>See instructions</t>
  </si>
  <si>
    <t>Please complete the following fields to ensure proper identification of this file.</t>
  </si>
  <si>
    <t>Conversion factor for 12-month faculty salaries (see instructions):</t>
  </si>
  <si>
    <t>Part c.  (Calculates automatically) 9-Month plus 12-Month Converted</t>
  </si>
  <si>
    <t>Part c.  (Calculates automatically) 9-Month plus 12-Month converted**</t>
  </si>
  <si>
    <t>Part c.  (Calculates automatically) 9-Month plus 12-Month converted</t>
  </si>
  <si>
    <t>For those institutions not able to complete columns (1), (2), or (3), see the instructions and the Section III (Estimate) tab.</t>
  </si>
  <si>
    <t>3.  Dental</t>
  </si>
  <si>
    <t>5.  Disability</t>
  </si>
  <si>
    <t>6.  Tuition</t>
  </si>
  <si>
    <t>7.  FICA</t>
  </si>
  <si>
    <t>8.  Unemployment</t>
  </si>
  <si>
    <t>9.  Group Life</t>
  </si>
  <si>
    <t>10.  Worker's Comp.</t>
  </si>
  <si>
    <t>11.  Other*</t>
  </si>
  <si>
    <t>12.  TOTAL</t>
  </si>
  <si>
    <r>
      <t>4. (</t>
    </r>
    <r>
      <rPr>
        <b/>
        <sz val="10"/>
        <rFont val="Times New Roman"/>
        <family val="1"/>
      </rPr>
      <t>Optional</t>
    </r>
    <r>
      <rPr>
        <sz val="10"/>
        <rFont val="Times New Roman"/>
        <family val="1"/>
      </rPr>
      <t>) Medical
    combined w/dental</t>
    </r>
  </si>
  <si>
    <t>2.  Medical**</t>
  </si>
  <si>
    <t>3.  Dental**</t>
  </si>
  <si>
    <r>
      <t>4. (</t>
    </r>
    <r>
      <rPr>
        <b/>
        <sz val="10"/>
        <rFont val="Times New Roman"/>
        <family val="1"/>
      </rPr>
      <t>Optional</t>
    </r>
    <r>
      <rPr>
        <sz val="10"/>
        <rFont val="Times New Roman"/>
        <family val="1"/>
      </rPr>
      <t>) Medical
combined w/dental**</t>
    </r>
  </si>
  <si>
    <t>5.  Disability**</t>
  </si>
  <si>
    <t>6.  Tuition**</t>
  </si>
  <si>
    <t>8.  Unemployment**</t>
  </si>
  <si>
    <t>TOTALS</t>
  </si>
  <si>
    <t>4.  Combined Medical/Dental</t>
  </si>
  <si>
    <t>Section 5: Administrative Compensation</t>
  </si>
  <si>
    <t>Section 1: Number, Total Salaries, and Tenure Status of Full-Time Instructional Faculty, 2009-10</t>
  </si>
  <si>
    <t>American Association of University Professors
Faculty Compensation Survey 2009-10</t>
  </si>
  <si>
    <t>Unit ID:</t>
  </si>
  <si>
    <t>Section 3: Salaries and Percentage Increase for Continuing Instructional Faculty, 2009-10</t>
  </si>
  <si>
    <t>Section 4: Distribution of Full-Time Instructional Faculty, 2009-10</t>
  </si>
  <si>
    <t>Part b.  Faculty on 12-Month Contracts (give actual amounts here and enter conversion factor below)</t>
  </si>
  <si>
    <r>
      <t xml:space="preserve">Section 2: Major Benefits for Full-Time Instructional Faculty, 2009-10
</t>
    </r>
    <r>
      <rPr>
        <i/>
        <sz val="12"/>
        <rFont val="Times New Roman"/>
        <family val="1"/>
      </rPr>
      <t>If data by rank are not available, enter here as "No Rank" and see instructions</t>
    </r>
  </si>
  <si>
    <r>
      <t xml:space="preserve">Please Note: </t>
    </r>
    <r>
      <rPr>
        <sz val="11"/>
        <rFont val="Times New Roman"/>
        <family val="1"/>
      </rPr>
      <t>Individuals reported in Column (1) should be only those who held faculty positions in both 2009-10 and</t>
    </r>
  </si>
  <si>
    <r>
      <t xml:space="preserve">2008-09. This number will almost always be smaller than that in Section I of this report. </t>
    </r>
    <r>
      <rPr>
        <b/>
        <sz val="11"/>
        <rFont val="Times New Roman"/>
        <family val="1"/>
      </rPr>
      <t>Report salaries for 2009-10</t>
    </r>
  </si>
  <si>
    <r>
      <t>in the row for the rank the person held in 2008-09</t>
    </r>
    <r>
      <rPr>
        <sz val="11"/>
        <rFont val="Times New Roman"/>
        <family val="1"/>
      </rPr>
      <t>. If you have questions, see the instructions or contact AAUP.</t>
    </r>
  </si>
  <si>
    <r>
      <t xml:space="preserve">in </t>
    </r>
    <r>
      <rPr>
        <b/>
        <sz val="8"/>
        <color indexed="10"/>
        <rFont val="Times New Roman"/>
        <family val="1"/>
      </rPr>
      <t>2008-09</t>
    </r>
  </si>
  <si>
    <t>Please include all faculty members reported in section 1. If both 9-month and 12-month contracts are reported in section 1, please use the same format here.</t>
  </si>
  <si>
    <t xml:space="preserve"> (2) Current Yr. (2009-10)</t>
  </si>
  <si>
    <t>(3) Previous Yr. (2008-09)</t>
  </si>
  <si>
    <t>University of Arkansas - Main Campus</t>
  </si>
  <si>
    <t>Dr. Kathy Van Laningham</t>
  </si>
  <si>
    <t>479-575-5252</t>
  </si>
  <si>
    <t>kvl@uark.edu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</si>
</sst>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0"/>
    <numFmt numFmtId="170" formatCode="&quot;$&quot;#,##0"/>
    <numFmt numFmtId="171" formatCode="&quot;Line&quot;\ 0"/>
    <numFmt numFmtId="172" formatCode="0.0"/>
    <numFmt numFmtId="173" formatCode="00000"/>
    <numFmt numFmtId="174" formatCode="0.000"/>
    <numFmt numFmtId="175" formatCode="0.0000"/>
    <numFmt numFmtId="176" formatCode="0.00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&lt;=9999999]###\-####;\(###\)\ ###\-####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0"/>
    <numFmt numFmtId="186" formatCode="0.###########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sz val="10"/>
      <color indexed="33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Courier New"/>
      <family val="3"/>
    </font>
    <font>
      <b/>
      <sz val="8"/>
      <color indexed="10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43"/>
      </patternFill>
    </fill>
    <fill>
      <patternFill patternType="solid">
        <fgColor indexed="65"/>
        <bgColor indexed="64"/>
      </patternFill>
    </fill>
    <fill>
      <patternFill patternType="gray1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1" applyNumberFormat="0" applyAlignment="0" applyProtection="0"/>
    <xf numFmtId="0" fontId="51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1" borderId="1" applyNumberFormat="0" applyAlignment="0" applyProtection="0"/>
    <xf numFmtId="0" fontId="59" fillId="0" borderId="6" applyNumberFormat="0" applyFill="0" applyAlignment="0" applyProtection="0"/>
    <xf numFmtId="0" fontId="60" fillId="52" borderId="0" applyNumberFormat="0" applyBorder="0" applyAlignment="0" applyProtection="0"/>
    <xf numFmtId="0" fontId="0" fillId="53" borderId="7" applyNumberFormat="0" applyFont="0" applyAlignment="0" applyProtection="0"/>
    <xf numFmtId="0" fontId="61" fillId="45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54" borderId="0" xfId="0" applyFill="1" applyAlignment="1" applyProtection="1">
      <alignment/>
      <protection/>
    </xf>
    <xf numFmtId="0" fontId="6" fillId="54" borderId="0" xfId="0" applyFont="1" applyFill="1" applyAlignment="1" applyProtection="1">
      <alignment/>
      <protection/>
    </xf>
    <xf numFmtId="43" fontId="0" fillId="54" borderId="0" xfId="60" applyNumberFormat="1" applyFont="1" applyFill="1" applyAlignment="1" applyProtection="1">
      <alignment/>
      <protection/>
    </xf>
    <xf numFmtId="165" fontId="0" fillId="54" borderId="0" xfId="60" applyNumberFormat="1" applyFont="1" applyFill="1" applyAlignment="1" applyProtection="1">
      <alignment/>
      <protection/>
    </xf>
    <xf numFmtId="43" fontId="6" fillId="54" borderId="0" xfId="60" applyNumberFormat="1" applyFont="1" applyFill="1" applyAlignment="1" applyProtection="1">
      <alignment/>
      <protection/>
    </xf>
    <xf numFmtId="165" fontId="6" fillId="54" borderId="0" xfId="60" applyNumberFormat="1" applyFont="1" applyFill="1" applyAlignment="1" applyProtection="1">
      <alignment/>
      <protection/>
    </xf>
    <xf numFmtId="49" fontId="7" fillId="54" borderId="0" xfId="0" applyNumberFormat="1" applyFont="1" applyFill="1" applyAlignment="1" applyProtection="1">
      <alignment horizontal="center"/>
      <protection/>
    </xf>
    <xf numFmtId="43" fontId="7" fillId="54" borderId="0" xfId="60" applyNumberFormat="1" applyFont="1" applyFill="1" applyAlignment="1" applyProtection="1">
      <alignment horizontal="center"/>
      <protection/>
    </xf>
    <xf numFmtId="165" fontId="7" fillId="54" borderId="0" xfId="60" applyNumberFormat="1" applyFont="1" applyFill="1" applyAlignment="1" applyProtection="1">
      <alignment horizontal="center"/>
      <protection/>
    </xf>
    <xf numFmtId="49" fontId="7" fillId="54" borderId="0" xfId="0" applyNumberFormat="1" applyFont="1" applyFill="1" applyAlignment="1" applyProtection="1">
      <alignment horizontal="center" wrapText="1"/>
      <protection/>
    </xf>
    <xf numFmtId="49" fontId="7" fillId="54" borderId="0" xfId="0" applyNumberFormat="1" applyFont="1" applyFill="1" applyAlignment="1" applyProtection="1">
      <alignment horizontal="centerContinuous" wrapText="1"/>
      <protection/>
    </xf>
    <xf numFmtId="49" fontId="4" fillId="54" borderId="0" xfId="0" applyNumberFormat="1" applyFont="1" applyFill="1" applyAlignment="1" applyProtection="1">
      <alignment horizontal="center" wrapText="1"/>
      <protection/>
    </xf>
    <xf numFmtId="49" fontId="13" fillId="54" borderId="0" xfId="0" applyNumberFormat="1" applyFont="1" applyFill="1" applyAlignment="1" applyProtection="1">
      <alignment horizontal="centerContinuous" wrapText="1"/>
      <protection/>
    </xf>
    <xf numFmtId="49" fontId="4" fillId="54" borderId="0" xfId="0" applyNumberFormat="1" applyFont="1" applyFill="1" applyAlignment="1" applyProtection="1">
      <alignment horizontal="centerContinuous" wrapText="1"/>
      <protection/>
    </xf>
    <xf numFmtId="178" fontId="10" fillId="54" borderId="0" xfId="62" applyNumberFormat="1" applyFont="1" applyFill="1" applyAlignment="1" applyProtection="1">
      <alignment/>
      <protection/>
    </xf>
    <xf numFmtId="10" fontId="10" fillId="54" borderId="0" xfId="80" applyNumberFormat="1" applyFont="1" applyFill="1" applyAlignment="1" applyProtection="1">
      <alignment/>
      <protection/>
    </xf>
    <xf numFmtId="0" fontId="0" fillId="54" borderId="0" xfId="0" applyFont="1" applyFill="1" applyAlignment="1" applyProtection="1">
      <alignment/>
      <protection/>
    </xf>
    <xf numFmtId="37" fontId="0" fillId="54" borderId="0" xfId="60" applyNumberFormat="1" applyFont="1" applyFill="1" applyAlignment="1" applyProtection="1">
      <alignment/>
      <protection/>
    </xf>
    <xf numFmtId="3" fontId="8" fillId="55" borderId="0" xfId="0" applyNumberFormat="1" applyFont="1" applyFill="1" applyAlignment="1" applyProtection="1">
      <alignment/>
      <protection locked="0"/>
    </xf>
    <xf numFmtId="3" fontId="8" fillId="55" borderId="10" xfId="0" applyNumberFormat="1" applyFont="1" applyFill="1" applyBorder="1" applyAlignment="1" applyProtection="1">
      <alignment/>
      <protection locked="0"/>
    </xf>
    <xf numFmtId="3" fontId="8" fillId="55" borderId="11" xfId="0" applyNumberFormat="1" applyFont="1" applyFill="1" applyBorder="1" applyAlignment="1" applyProtection="1">
      <alignment/>
      <protection locked="0"/>
    </xf>
    <xf numFmtId="3" fontId="8" fillId="55" borderId="12" xfId="0" applyNumberFormat="1" applyFont="1" applyFill="1" applyBorder="1" applyAlignment="1" applyProtection="1">
      <alignment/>
      <protection locked="0"/>
    </xf>
    <xf numFmtId="3" fontId="8" fillId="55" borderId="13" xfId="0" applyNumberFormat="1" applyFont="1" applyFill="1" applyBorder="1" applyAlignment="1" applyProtection="1">
      <alignment/>
      <protection locked="0"/>
    </xf>
    <xf numFmtId="3" fontId="8" fillId="55" borderId="14" xfId="0" applyNumberFormat="1" applyFont="1" applyFill="1" applyBorder="1" applyAlignment="1" applyProtection="1">
      <alignment/>
      <protection locked="0"/>
    </xf>
    <xf numFmtId="0" fontId="19" fillId="56" borderId="15" xfId="0" applyFont="1" applyFill="1" applyBorder="1" applyAlignment="1">
      <alignment horizontal="centerContinuous" wrapText="1"/>
    </xf>
    <xf numFmtId="0" fontId="19" fillId="56" borderId="12" xfId="0" applyFont="1" applyFill="1" applyBorder="1" applyAlignment="1">
      <alignment horizontal="centerContinuous" wrapText="1"/>
    </xf>
    <xf numFmtId="0" fontId="19" fillId="56" borderId="16" xfId="0" applyFont="1" applyFill="1" applyBorder="1" applyAlignment="1">
      <alignment horizontal="centerContinuous" wrapText="1"/>
    </xf>
    <xf numFmtId="0" fontId="4" fillId="56" borderId="0" xfId="0" applyFont="1" applyFill="1" applyAlignment="1" applyProtection="1">
      <alignment horizontal="left"/>
      <protection/>
    </xf>
    <xf numFmtId="0" fontId="4" fillId="56" borderId="0" xfId="0" applyFont="1" applyFill="1" applyAlignment="1" applyProtection="1">
      <alignment horizontal="centerContinuous"/>
      <protection/>
    </xf>
    <xf numFmtId="0" fontId="0" fillId="56" borderId="0" xfId="0" applyFill="1" applyAlignment="1" applyProtection="1">
      <alignment/>
      <protection/>
    </xf>
    <xf numFmtId="0" fontId="16" fillId="56" borderId="0" xfId="0" applyFont="1" applyFill="1" applyAlignment="1" applyProtection="1">
      <alignment horizontal="center"/>
      <protection/>
    </xf>
    <xf numFmtId="0" fontId="6" fillId="56" borderId="17" xfId="0" applyFont="1" applyFill="1" applyBorder="1" applyAlignment="1" applyProtection="1">
      <alignment/>
      <protection/>
    </xf>
    <xf numFmtId="0" fontId="4" fillId="56" borderId="18" xfId="0" applyFont="1" applyFill="1" applyBorder="1" applyAlignment="1" applyProtection="1">
      <alignment horizontal="centerContinuous"/>
      <protection/>
    </xf>
    <xf numFmtId="0" fontId="6" fillId="56" borderId="18" xfId="0" applyFont="1" applyFill="1" applyBorder="1" applyAlignment="1" applyProtection="1">
      <alignment horizontal="centerContinuous"/>
      <protection/>
    </xf>
    <xf numFmtId="0" fontId="6" fillId="56" borderId="17" xfId="0" applyFont="1" applyFill="1" applyBorder="1" applyAlignment="1" applyProtection="1">
      <alignment horizontal="centerContinuous"/>
      <protection/>
    </xf>
    <xf numFmtId="49" fontId="7" fillId="56" borderId="11" xfId="0" applyNumberFormat="1" applyFont="1" applyFill="1" applyBorder="1" applyAlignment="1" applyProtection="1">
      <alignment horizontal="center"/>
      <protection/>
    </xf>
    <xf numFmtId="49" fontId="7" fillId="56" borderId="0" xfId="0" applyNumberFormat="1" applyFont="1" applyFill="1" applyAlignment="1" applyProtection="1">
      <alignment horizontal="center"/>
      <protection/>
    </xf>
    <xf numFmtId="49" fontId="7" fillId="56" borderId="10" xfId="0" applyNumberFormat="1" applyFont="1" applyFill="1" applyBorder="1" applyAlignment="1" applyProtection="1">
      <alignment horizontal="center"/>
      <protection/>
    </xf>
    <xf numFmtId="49" fontId="7" fillId="56" borderId="17" xfId="0" applyNumberFormat="1" applyFont="1" applyFill="1" applyBorder="1" applyAlignment="1" applyProtection="1">
      <alignment horizontal="center" wrapText="1"/>
      <protection/>
    </xf>
    <xf numFmtId="49" fontId="7" fillId="56" borderId="18" xfId="0" applyNumberFormat="1" applyFont="1" applyFill="1" applyBorder="1" applyAlignment="1" applyProtection="1">
      <alignment horizontal="center" wrapText="1"/>
      <protection/>
    </xf>
    <xf numFmtId="49" fontId="7" fillId="56" borderId="19" xfId="0" applyNumberFormat="1" applyFont="1" applyFill="1" applyBorder="1" applyAlignment="1" applyProtection="1">
      <alignment horizontal="center" wrapText="1"/>
      <protection/>
    </xf>
    <xf numFmtId="49" fontId="4" fillId="56" borderId="18" xfId="0" applyNumberFormat="1" applyFont="1" applyFill="1" applyBorder="1" applyAlignment="1" applyProtection="1">
      <alignment horizontal="centerContinuous" wrapText="1"/>
      <protection/>
    </xf>
    <xf numFmtId="49" fontId="4" fillId="56" borderId="17" xfId="0" applyNumberFormat="1" applyFont="1" applyFill="1" applyBorder="1" applyAlignment="1" applyProtection="1">
      <alignment horizontal="centerContinuous" wrapText="1"/>
      <protection/>
    </xf>
    <xf numFmtId="0" fontId="6" fillId="56" borderId="11" xfId="0" applyFont="1" applyFill="1" applyBorder="1" applyAlignment="1" applyProtection="1">
      <alignment/>
      <protection/>
    </xf>
    <xf numFmtId="0" fontId="6" fillId="56" borderId="14" xfId="0" applyFont="1" applyFill="1" applyBorder="1" applyAlignment="1" applyProtection="1">
      <alignment/>
      <protection/>
    </xf>
    <xf numFmtId="3" fontId="0" fillId="56" borderId="18" xfId="0" applyNumberFormat="1" applyFont="1" applyFill="1" applyBorder="1" applyAlignment="1" applyProtection="1">
      <alignment horizontal="centerContinuous"/>
      <protection/>
    </xf>
    <xf numFmtId="0" fontId="6" fillId="56" borderId="0" xfId="0" applyFont="1" applyFill="1" applyAlignment="1" applyProtection="1">
      <alignment/>
      <protection/>
    </xf>
    <xf numFmtId="43" fontId="0" fillId="56" borderId="0" xfId="60" applyNumberFormat="1" applyFont="1" applyFill="1" applyAlignment="1" applyProtection="1">
      <alignment/>
      <protection/>
    </xf>
    <xf numFmtId="165" fontId="0" fillId="56" borderId="0" xfId="60" applyNumberFormat="1" applyFont="1" applyFill="1" applyAlignment="1" applyProtection="1">
      <alignment/>
      <protection/>
    </xf>
    <xf numFmtId="49" fontId="7" fillId="56" borderId="0" xfId="0" applyNumberFormat="1" applyFont="1" applyFill="1" applyAlignment="1" applyProtection="1">
      <alignment horizontal="center" wrapText="1"/>
      <protection/>
    </xf>
    <xf numFmtId="49" fontId="4" fillId="56" borderId="0" xfId="0" applyNumberFormat="1" applyFont="1" applyFill="1" applyAlignment="1" applyProtection="1">
      <alignment horizontal="center" wrapText="1"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ill="1" applyAlignment="1" applyProtection="1">
      <alignment/>
      <protection/>
    </xf>
    <xf numFmtId="0" fontId="5" fillId="56" borderId="20" xfId="0" applyFont="1" applyFill="1" applyBorder="1" applyAlignment="1" applyProtection="1">
      <alignment horizontal="centerContinuous"/>
      <protection/>
    </xf>
    <xf numFmtId="0" fontId="4" fillId="56" borderId="0" xfId="0" applyFont="1" applyFill="1" applyAlignment="1" applyProtection="1">
      <alignment vertical="center" wrapText="1"/>
      <protection/>
    </xf>
    <xf numFmtId="0" fontId="5" fillId="57" borderId="20" xfId="0" applyFont="1" applyFill="1" applyBorder="1" applyAlignment="1">
      <alignment horizontal="centerContinuous"/>
    </xf>
    <xf numFmtId="0" fontId="0" fillId="57" borderId="0" xfId="0" applyFill="1" applyAlignment="1">
      <alignment/>
    </xf>
    <xf numFmtId="49" fontId="4" fillId="57" borderId="11" xfId="0" applyNumberFormat="1" applyFont="1" applyFill="1" applyBorder="1" applyAlignment="1">
      <alignment horizontal="center"/>
    </xf>
    <xf numFmtId="49" fontId="4" fillId="57" borderId="21" xfId="0" applyNumberFormat="1" applyFont="1" applyFill="1" applyBorder="1" applyAlignment="1">
      <alignment horizontal="centerContinuous"/>
    </xf>
    <xf numFmtId="49" fontId="4" fillId="57" borderId="22" xfId="0" applyNumberFormat="1" applyFont="1" applyFill="1" applyBorder="1" applyAlignment="1">
      <alignment horizontal="centerContinuous"/>
    </xf>
    <xf numFmtId="49" fontId="4" fillId="57" borderId="23" xfId="0" applyNumberFormat="1" applyFont="1" applyFill="1" applyBorder="1" applyAlignment="1">
      <alignment horizontal="centerContinuous"/>
    </xf>
    <xf numFmtId="49" fontId="4" fillId="57" borderId="24" xfId="0" applyNumberFormat="1" applyFont="1" applyFill="1" applyBorder="1" applyAlignment="1">
      <alignment horizontal="centerContinuous"/>
    </xf>
    <xf numFmtId="49" fontId="4" fillId="57" borderId="25" xfId="0" applyNumberFormat="1" applyFont="1" applyFill="1" applyBorder="1" applyAlignment="1">
      <alignment horizontal="centerContinuous"/>
    </xf>
    <xf numFmtId="49" fontId="4" fillId="57" borderId="26" xfId="0" applyNumberFormat="1" applyFont="1" applyFill="1" applyBorder="1" applyAlignment="1">
      <alignment horizontal="centerContinuous"/>
    </xf>
    <xf numFmtId="0" fontId="0" fillId="57" borderId="27" xfId="0" applyFont="1" applyFill="1" applyBorder="1" applyAlignment="1">
      <alignment/>
    </xf>
    <xf numFmtId="0" fontId="0" fillId="57" borderId="0" xfId="0" applyFont="1" applyFill="1" applyAlignment="1">
      <alignment/>
    </xf>
    <xf numFmtId="49" fontId="4" fillId="57" borderId="17" xfId="0" applyNumberFormat="1" applyFont="1" applyFill="1" applyBorder="1" applyAlignment="1">
      <alignment horizontal="center" wrapText="1"/>
    </xf>
    <xf numFmtId="49" fontId="14" fillId="57" borderId="18" xfId="0" applyNumberFormat="1" applyFont="1" applyFill="1" applyBorder="1" applyAlignment="1">
      <alignment horizontal="center" wrapText="1"/>
    </xf>
    <xf numFmtId="49" fontId="14" fillId="57" borderId="19" xfId="0" applyNumberFormat="1" applyFont="1" applyFill="1" applyBorder="1" applyAlignment="1">
      <alignment horizontal="center" wrapText="1"/>
    </xf>
    <xf numFmtId="49" fontId="14" fillId="57" borderId="28" xfId="0" applyNumberFormat="1" applyFont="1" applyFill="1" applyBorder="1" applyAlignment="1">
      <alignment horizontal="center" wrapText="1"/>
    </xf>
    <xf numFmtId="0" fontId="0" fillId="57" borderId="27" xfId="0" applyFill="1" applyBorder="1" applyAlignment="1">
      <alignment/>
    </xf>
    <xf numFmtId="49" fontId="4" fillId="57" borderId="29" xfId="0" applyNumberFormat="1" applyFont="1" applyFill="1" applyBorder="1" applyAlignment="1">
      <alignment horizontal="centerContinuous" wrapText="1"/>
    </xf>
    <xf numFmtId="0" fontId="0" fillId="57" borderId="30" xfId="0" applyFill="1" applyBorder="1" applyAlignment="1">
      <alignment/>
    </xf>
    <xf numFmtId="0" fontId="6" fillId="57" borderId="11" xfId="0" applyFont="1" applyFill="1" applyBorder="1" applyAlignment="1">
      <alignment/>
    </xf>
    <xf numFmtId="0" fontId="11" fillId="57" borderId="31" xfId="0" applyFont="1" applyFill="1" applyBorder="1" applyAlignment="1">
      <alignment/>
    </xf>
    <xf numFmtId="0" fontId="6" fillId="57" borderId="14" xfId="0" applyFont="1" applyFill="1" applyBorder="1" applyAlignment="1">
      <alignment/>
    </xf>
    <xf numFmtId="0" fontId="6" fillId="57" borderId="31" xfId="0" applyFont="1" applyFill="1" applyBorder="1" applyAlignment="1">
      <alignment/>
    </xf>
    <xf numFmtId="0" fontId="6" fillId="57" borderId="24" xfId="0" applyFont="1" applyFill="1" applyBorder="1" applyAlignment="1">
      <alignment/>
    </xf>
    <xf numFmtId="0" fontId="6" fillId="57" borderId="17" xfId="0" applyFont="1" applyFill="1" applyBorder="1" applyAlignment="1">
      <alignment/>
    </xf>
    <xf numFmtId="0" fontId="6" fillId="57" borderId="32" xfId="0" applyFont="1" applyFill="1" applyBorder="1" applyAlignment="1">
      <alignment/>
    </xf>
    <xf numFmtId="0" fontId="4" fillId="57" borderId="29" xfId="0" applyFont="1" applyFill="1" applyBorder="1" applyAlignment="1">
      <alignment horizontal="centerContinuous"/>
    </xf>
    <xf numFmtId="0" fontId="12" fillId="57" borderId="0" xfId="0" applyFont="1" applyFill="1" applyAlignment="1">
      <alignment/>
    </xf>
    <xf numFmtId="3" fontId="8" fillId="58" borderId="0" xfId="0" applyNumberFormat="1" applyFont="1" applyFill="1" applyAlignment="1" applyProtection="1">
      <alignment/>
      <protection locked="0"/>
    </xf>
    <xf numFmtId="3" fontId="8" fillId="58" borderId="33" xfId="0" applyNumberFormat="1" applyFont="1" applyFill="1" applyBorder="1" applyAlignment="1" applyProtection="1">
      <alignment/>
      <protection locked="0"/>
    </xf>
    <xf numFmtId="3" fontId="8" fillId="58" borderId="10" xfId="0" applyNumberFormat="1" applyFont="1" applyFill="1" applyBorder="1" applyAlignment="1" applyProtection="1">
      <alignment/>
      <protection locked="0"/>
    </xf>
    <xf numFmtId="3" fontId="8" fillId="58" borderId="11" xfId="0" applyNumberFormat="1" applyFont="1" applyFill="1" applyBorder="1" applyAlignment="1" applyProtection="1">
      <alignment/>
      <protection locked="0"/>
    </xf>
    <xf numFmtId="3" fontId="8" fillId="58" borderId="12" xfId="0" applyNumberFormat="1" applyFont="1" applyFill="1" applyBorder="1" applyAlignment="1" applyProtection="1">
      <alignment/>
      <protection locked="0"/>
    </xf>
    <xf numFmtId="3" fontId="8" fillId="58" borderId="34" xfId="0" applyNumberFormat="1" applyFont="1" applyFill="1" applyBorder="1" applyAlignment="1" applyProtection="1">
      <alignment/>
      <protection locked="0"/>
    </xf>
    <xf numFmtId="3" fontId="8" fillId="58" borderId="13" xfId="0" applyNumberFormat="1" applyFont="1" applyFill="1" applyBorder="1" applyAlignment="1" applyProtection="1">
      <alignment/>
      <protection locked="0"/>
    </xf>
    <xf numFmtId="3" fontId="8" fillId="58" borderId="14" xfId="0" applyNumberFormat="1" applyFont="1" applyFill="1" applyBorder="1" applyAlignment="1" applyProtection="1">
      <alignment/>
      <protection locked="0"/>
    </xf>
    <xf numFmtId="3" fontId="8" fillId="58" borderId="22" xfId="0" applyNumberFormat="1" applyFont="1" applyFill="1" applyBorder="1" applyAlignment="1" applyProtection="1">
      <alignment/>
      <protection locked="0"/>
    </xf>
    <xf numFmtId="3" fontId="8" fillId="58" borderId="35" xfId="0" applyNumberFormat="1" applyFont="1" applyFill="1" applyBorder="1" applyAlignment="1" applyProtection="1">
      <alignment/>
      <protection locked="0"/>
    </xf>
    <xf numFmtId="49" fontId="4" fillId="57" borderId="18" xfId="0" applyNumberFormat="1" applyFont="1" applyFill="1" applyBorder="1" applyAlignment="1">
      <alignment horizontal="centerContinuous" wrapText="1"/>
    </xf>
    <xf numFmtId="49" fontId="7" fillId="57" borderId="18" xfId="0" applyNumberFormat="1" applyFont="1" applyFill="1" applyBorder="1" applyAlignment="1">
      <alignment horizontal="centerContinuous" wrapText="1"/>
    </xf>
    <xf numFmtId="49" fontId="7" fillId="57" borderId="17" xfId="0" applyNumberFormat="1" applyFont="1" applyFill="1" applyBorder="1" applyAlignment="1">
      <alignment horizontal="centerContinuous" wrapText="1"/>
    </xf>
    <xf numFmtId="49" fontId="7" fillId="57" borderId="11" xfId="0" applyNumberFormat="1" applyFont="1" applyFill="1" applyBorder="1" applyAlignment="1">
      <alignment horizontal="center"/>
    </xf>
    <xf numFmtId="49" fontId="7" fillId="57" borderId="0" xfId="0" applyNumberFormat="1" applyFont="1" applyFill="1" applyAlignment="1">
      <alignment horizontal="center"/>
    </xf>
    <xf numFmtId="49" fontId="7" fillId="57" borderId="22" xfId="0" applyNumberFormat="1" applyFont="1" applyFill="1" applyBorder="1" applyAlignment="1">
      <alignment horizontal="centerContinuous"/>
    </xf>
    <xf numFmtId="49" fontId="7" fillId="57" borderId="17" xfId="0" applyNumberFormat="1" applyFont="1" applyFill="1" applyBorder="1" applyAlignment="1">
      <alignment horizontal="center" wrapText="1"/>
    </xf>
    <xf numFmtId="49" fontId="7" fillId="57" borderId="18" xfId="0" applyNumberFormat="1" applyFont="1" applyFill="1" applyBorder="1" applyAlignment="1">
      <alignment horizontal="center" wrapText="1"/>
    </xf>
    <xf numFmtId="49" fontId="7" fillId="57" borderId="19" xfId="0" applyNumberFormat="1" applyFont="1" applyFill="1" applyBorder="1" applyAlignment="1">
      <alignment horizontal="center" wrapText="1"/>
    </xf>
    <xf numFmtId="0" fontId="4" fillId="57" borderId="18" xfId="0" applyFont="1" applyFill="1" applyBorder="1" applyAlignment="1">
      <alignment horizontal="centerContinuous"/>
    </xf>
    <xf numFmtId="3" fontId="0" fillId="57" borderId="18" xfId="0" applyNumberFormat="1" applyFill="1" applyBorder="1" applyAlignment="1">
      <alignment horizontal="centerContinuous"/>
    </xf>
    <xf numFmtId="0" fontId="12" fillId="57" borderId="36" xfId="0" applyFont="1" applyFill="1" applyBorder="1" applyAlignment="1">
      <alignment horizontal="centerContinuous" wrapText="1"/>
    </xf>
    <xf numFmtId="0" fontId="6" fillId="57" borderId="37" xfId="0" applyFont="1" applyFill="1" applyBorder="1" applyAlignment="1">
      <alignment horizontal="centerContinuous" vertical="top" wrapText="1"/>
    </xf>
    <xf numFmtId="0" fontId="5" fillId="57" borderId="38" xfId="0" applyFont="1" applyFill="1" applyBorder="1" applyAlignment="1">
      <alignment horizontal="centerContinuous" vertical="top" wrapText="1"/>
    </xf>
    <xf numFmtId="0" fontId="6" fillId="57" borderId="20" xfId="0" applyFont="1" applyFill="1" applyBorder="1" applyAlignment="1">
      <alignment horizontal="centerContinuous"/>
    </xf>
    <xf numFmtId="0" fontId="6" fillId="57" borderId="0" xfId="0" applyFont="1" applyFill="1" applyAlignment="1">
      <alignment/>
    </xf>
    <xf numFmtId="0" fontId="9" fillId="57" borderId="0" xfId="0" applyFont="1" applyFill="1" applyAlignment="1">
      <alignment horizontal="centerContinuous"/>
    </xf>
    <xf numFmtId="0" fontId="6" fillId="57" borderId="0" xfId="0" applyFont="1" applyFill="1" applyAlignment="1">
      <alignment horizontal="centerContinuous"/>
    </xf>
    <xf numFmtId="0" fontId="6" fillId="57" borderId="39" xfId="0" applyFont="1" applyFill="1" applyBorder="1" applyAlignment="1">
      <alignment/>
    </xf>
    <xf numFmtId="0" fontId="5" fillId="57" borderId="39" xfId="0" applyFont="1" applyFill="1" applyBorder="1" applyAlignment="1">
      <alignment horizontal="centerContinuous"/>
    </xf>
    <xf numFmtId="0" fontId="5" fillId="57" borderId="40" xfId="0" applyFont="1" applyFill="1" applyBorder="1" applyAlignment="1">
      <alignment horizontal="centerContinuous"/>
    </xf>
    <xf numFmtId="0" fontId="4" fillId="57" borderId="41" xfId="0" applyFont="1" applyFill="1" applyBorder="1" applyAlignment="1">
      <alignment horizontal="centerContinuous"/>
    </xf>
    <xf numFmtId="0" fontId="4" fillId="57" borderId="26" xfId="0" applyFont="1" applyFill="1" applyBorder="1" applyAlignment="1">
      <alignment horizontal="centerContinuous"/>
    </xf>
    <xf numFmtId="0" fontId="6" fillId="57" borderId="18" xfId="0" applyFont="1" applyFill="1" applyBorder="1" applyAlignment="1">
      <alignment/>
    </xf>
    <xf numFmtId="0" fontId="5" fillId="57" borderId="18" xfId="0" applyFont="1" applyFill="1" applyBorder="1" applyAlignment="1">
      <alignment horizontal="centerContinuous"/>
    </xf>
    <xf numFmtId="0" fontId="5" fillId="57" borderId="42" xfId="0" applyFont="1" applyFill="1" applyBorder="1" applyAlignment="1">
      <alignment horizontal="centerContinuous"/>
    </xf>
    <xf numFmtId="0" fontId="4" fillId="57" borderId="18" xfId="0" applyFont="1" applyFill="1" applyBorder="1" applyAlignment="1">
      <alignment horizontal="center"/>
    </xf>
    <xf numFmtId="0" fontId="4" fillId="57" borderId="19" xfId="0" applyFont="1" applyFill="1" applyBorder="1" applyAlignment="1">
      <alignment horizontal="center"/>
    </xf>
    <xf numFmtId="0" fontId="4" fillId="57" borderId="17" xfId="0" applyFont="1" applyFill="1" applyBorder="1" applyAlignment="1">
      <alignment horizontal="center"/>
    </xf>
    <xf numFmtId="49" fontId="6" fillId="57" borderId="21" xfId="0" applyNumberFormat="1" applyFont="1" applyFill="1" applyBorder="1" applyAlignment="1">
      <alignment horizontal="right"/>
    </xf>
    <xf numFmtId="49" fontId="6" fillId="57" borderId="21" xfId="0" applyNumberFormat="1" applyFont="1" applyFill="1" applyBorder="1" applyAlignment="1">
      <alignment horizontal="centerContinuous"/>
    </xf>
    <xf numFmtId="0" fontId="6" fillId="57" borderId="43" xfId="0" applyFont="1" applyFill="1" applyBorder="1" applyAlignment="1">
      <alignment horizontal="centerContinuous"/>
    </xf>
    <xf numFmtId="165" fontId="6" fillId="57" borderId="0" xfId="60" applyNumberFormat="1" applyFont="1" applyFill="1" applyAlignment="1">
      <alignment/>
    </xf>
    <xf numFmtId="37" fontId="6" fillId="57" borderId="21" xfId="60" applyNumberFormat="1" applyFont="1" applyFill="1" applyBorder="1" applyAlignment="1">
      <alignment horizontal="right"/>
    </xf>
    <xf numFmtId="49" fontId="6" fillId="57" borderId="21" xfId="0" applyNumberFormat="1" applyFont="1" applyFill="1" applyBorder="1" applyAlignment="1">
      <alignment horizontal="center"/>
    </xf>
    <xf numFmtId="165" fontId="6" fillId="57" borderId="43" xfId="60" applyNumberFormat="1" applyFont="1" applyFill="1" applyBorder="1" applyAlignment="1">
      <alignment/>
    </xf>
    <xf numFmtId="49" fontId="6" fillId="57" borderId="0" xfId="0" applyNumberFormat="1" applyFont="1" applyFill="1" applyAlignment="1">
      <alignment horizontal="right"/>
    </xf>
    <xf numFmtId="49" fontId="6" fillId="57" borderId="0" xfId="0" applyNumberFormat="1" applyFont="1" applyFill="1" applyAlignment="1">
      <alignment horizontal="centerContinuous"/>
    </xf>
    <xf numFmtId="165" fontId="6" fillId="57" borderId="44" xfId="60" applyNumberFormat="1" applyFont="1" applyFill="1" applyBorder="1" applyAlignment="1">
      <alignment horizontal="centerContinuous"/>
    </xf>
    <xf numFmtId="49" fontId="6" fillId="57" borderId="45" xfId="0" applyNumberFormat="1" applyFont="1" applyFill="1" applyBorder="1" applyAlignment="1">
      <alignment horizontal="right"/>
    </xf>
    <xf numFmtId="49" fontId="4" fillId="57" borderId="45" xfId="0" applyNumberFormat="1" applyFont="1" applyFill="1" applyBorder="1" applyAlignment="1">
      <alignment horizontal="centerContinuous"/>
    </xf>
    <xf numFmtId="0" fontId="4" fillId="57" borderId="46" xfId="0" applyFont="1" applyFill="1" applyBorder="1" applyAlignment="1">
      <alignment horizontal="centerContinuous"/>
    </xf>
    <xf numFmtId="0" fontId="6" fillId="57" borderId="0" xfId="0" applyFont="1" applyFill="1" applyBorder="1" applyAlignment="1">
      <alignment/>
    </xf>
    <xf numFmtId="0" fontId="6" fillId="57" borderId="29" xfId="0" applyFont="1" applyFill="1" applyBorder="1" applyAlignment="1">
      <alignment horizontal="centerContinuous" vertical="center" wrapText="1"/>
    </xf>
    <xf numFmtId="0" fontId="8" fillId="58" borderId="13" xfId="0" applyFont="1" applyFill="1" applyBorder="1" applyAlignment="1" applyProtection="1">
      <alignment/>
      <protection locked="0"/>
    </xf>
    <xf numFmtId="0" fontId="5" fillId="57" borderId="0" xfId="0" applyFont="1" applyFill="1" applyBorder="1" applyAlignment="1">
      <alignment horizontal="centerContinuous" vertical="top" wrapText="1"/>
    </xf>
    <xf numFmtId="0" fontId="20" fillId="57" borderId="47" xfId="0" applyFont="1" applyFill="1" applyBorder="1" applyAlignment="1">
      <alignment horizontal="left" vertical="top"/>
    </xf>
    <xf numFmtId="0" fontId="21" fillId="57" borderId="48" xfId="0" applyFont="1" applyFill="1" applyBorder="1" applyAlignment="1">
      <alignment horizontal="left" vertical="top"/>
    </xf>
    <xf numFmtId="0" fontId="6" fillId="56" borderId="0" xfId="0" applyFont="1" applyFill="1" applyBorder="1" applyAlignment="1" applyProtection="1">
      <alignment horizontal="centerContinuous" wrapText="1"/>
      <protection/>
    </xf>
    <xf numFmtId="0" fontId="6" fillId="56" borderId="0" xfId="0" applyFont="1" applyFill="1" applyBorder="1" applyAlignment="1" applyProtection="1">
      <alignment/>
      <protection/>
    </xf>
    <xf numFmtId="0" fontId="9" fillId="56" borderId="0" xfId="0" applyFont="1" applyFill="1" applyAlignment="1" applyProtection="1">
      <alignment horizontal="centerContinuous" wrapText="1"/>
      <protection/>
    </xf>
    <xf numFmtId="0" fontId="14" fillId="57" borderId="0" xfId="0" applyFont="1" applyFill="1" applyAlignment="1">
      <alignment/>
    </xf>
    <xf numFmtId="0" fontId="20" fillId="57" borderId="48" xfId="0" applyFont="1" applyFill="1" applyBorder="1" applyAlignment="1">
      <alignment horizontal="left" vertical="top"/>
    </xf>
    <xf numFmtId="0" fontId="0" fillId="57" borderId="49" xfId="0" applyFill="1" applyBorder="1" applyAlignment="1">
      <alignment/>
    </xf>
    <xf numFmtId="0" fontId="0" fillId="57" borderId="50" xfId="0" applyFill="1" applyBorder="1" applyAlignment="1">
      <alignment/>
    </xf>
    <xf numFmtId="0" fontId="0" fillId="57" borderId="51" xfId="0" applyFill="1" applyBorder="1" applyAlignment="1">
      <alignment/>
    </xf>
    <xf numFmtId="3" fontId="22" fillId="56" borderId="18" xfId="0" applyNumberFormat="1" applyFont="1" applyFill="1" applyBorder="1" applyAlignment="1" applyProtection="1">
      <alignment/>
      <protection/>
    </xf>
    <xf numFmtId="3" fontId="22" fillId="56" borderId="19" xfId="0" applyNumberFormat="1" applyFont="1" applyFill="1" applyBorder="1" applyAlignment="1" applyProtection="1">
      <alignment/>
      <protection/>
    </xf>
    <xf numFmtId="3" fontId="22" fillId="56" borderId="17" xfId="0" applyNumberFormat="1" applyFont="1" applyFill="1" applyBorder="1" applyAlignment="1" applyProtection="1">
      <alignment/>
      <protection/>
    </xf>
    <xf numFmtId="3" fontId="22" fillId="56" borderId="0" xfId="0" applyNumberFormat="1" applyFont="1" applyFill="1" applyAlignment="1" applyProtection="1">
      <alignment/>
      <protection/>
    </xf>
    <xf numFmtId="3" fontId="22" fillId="56" borderId="10" xfId="0" applyNumberFormat="1" applyFont="1" applyFill="1" applyBorder="1" applyAlignment="1" applyProtection="1">
      <alignment/>
      <protection/>
    </xf>
    <xf numFmtId="3" fontId="22" fillId="56" borderId="11" xfId="0" applyNumberFormat="1" applyFont="1" applyFill="1" applyBorder="1" applyAlignment="1" applyProtection="1">
      <alignment/>
      <protection/>
    </xf>
    <xf numFmtId="3" fontId="22" fillId="56" borderId="12" xfId="0" applyNumberFormat="1" applyFont="1" applyFill="1" applyBorder="1" applyAlignment="1" applyProtection="1">
      <alignment/>
      <protection/>
    </xf>
    <xf numFmtId="3" fontId="22" fillId="56" borderId="13" xfId="0" applyNumberFormat="1" applyFont="1" applyFill="1" applyBorder="1" applyAlignment="1" applyProtection="1">
      <alignment/>
      <protection/>
    </xf>
    <xf numFmtId="3" fontId="22" fillId="56" borderId="14" xfId="0" applyNumberFormat="1" applyFont="1" applyFill="1" applyBorder="1" applyAlignment="1" applyProtection="1">
      <alignment/>
      <protection/>
    </xf>
    <xf numFmtId="3" fontId="22" fillId="57" borderId="18" xfId="0" applyNumberFormat="1" applyFont="1" applyFill="1" applyBorder="1" applyAlignment="1">
      <alignment/>
    </xf>
    <xf numFmtId="3" fontId="22" fillId="57" borderId="52" xfId="0" applyNumberFormat="1" applyFont="1" applyFill="1" applyBorder="1" applyAlignment="1">
      <alignment/>
    </xf>
    <xf numFmtId="3" fontId="22" fillId="57" borderId="19" xfId="0" applyNumberFormat="1" applyFont="1" applyFill="1" applyBorder="1" applyAlignment="1">
      <alignment/>
    </xf>
    <xf numFmtId="10" fontId="22" fillId="57" borderId="17" xfId="0" applyNumberFormat="1" applyFont="1" applyFill="1" applyBorder="1" applyAlignment="1">
      <alignment horizontal="center"/>
    </xf>
    <xf numFmtId="3" fontId="22" fillId="57" borderId="18" xfId="0" applyNumberFormat="1" applyFont="1" applyFill="1" applyBorder="1" applyAlignment="1">
      <alignment horizontal="center"/>
    </xf>
    <xf numFmtId="3" fontId="22" fillId="57" borderId="0" xfId="0" applyNumberFormat="1" applyFont="1" applyFill="1" applyAlignment="1">
      <alignment horizontal="center"/>
    </xf>
    <xf numFmtId="3" fontId="22" fillId="57" borderId="10" xfId="0" applyNumberFormat="1" applyFont="1" applyFill="1" applyBorder="1" applyAlignment="1">
      <alignment/>
    </xf>
    <xf numFmtId="10" fontId="22" fillId="57" borderId="11" xfId="0" applyNumberFormat="1" applyFont="1" applyFill="1" applyBorder="1" applyAlignment="1">
      <alignment horizontal="center"/>
    </xf>
    <xf numFmtId="3" fontId="22" fillId="57" borderId="12" xfId="0" applyNumberFormat="1" applyFont="1" applyFill="1" applyBorder="1" applyAlignment="1">
      <alignment horizontal="center"/>
    </xf>
    <xf numFmtId="3" fontId="22" fillId="57" borderId="13" xfId="0" applyNumberFormat="1" applyFont="1" applyFill="1" applyBorder="1" applyAlignment="1">
      <alignment/>
    </xf>
    <xf numFmtId="0" fontId="22" fillId="57" borderId="45" xfId="0" applyFont="1" applyFill="1" applyBorder="1" applyAlignment="1">
      <alignment/>
    </xf>
    <xf numFmtId="0" fontId="22" fillId="57" borderId="53" xfId="0" applyFont="1" applyFill="1" applyBorder="1" applyAlignment="1">
      <alignment/>
    </xf>
    <xf numFmtId="0" fontId="22" fillId="57" borderId="54" xfId="0" applyFont="1" applyFill="1" applyBorder="1" applyAlignment="1">
      <alignment/>
    </xf>
    <xf numFmtId="0" fontId="4" fillId="56" borderId="0" xfId="0" applyFont="1" applyFill="1" applyBorder="1" applyAlignment="1" applyProtection="1">
      <alignment horizontal="centerContinuous"/>
      <protection/>
    </xf>
    <xf numFmtId="0" fontId="6" fillId="56" borderId="0" xfId="0" applyFont="1" applyFill="1" applyAlignment="1" applyProtection="1">
      <alignment horizontal="left"/>
      <protection/>
    </xf>
    <xf numFmtId="1" fontId="0" fillId="55" borderId="21" xfId="0" applyNumberFormat="1" applyFill="1" applyBorder="1" applyAlignment="1" applyProtection="1">
      <alignment horizontal="left"/>
      <protection locked="0"/>
    </xf>
    <xf numFmtId="0" fontId="8" fillId="58" borderId="55" xfId="0" applyFont="1" applyFill="1" applyBorder="1" applyAlignment="1" applyProtection="1">
      <alignment/>
      <protection locked="0"/>
    </xf>
    <xf numFmtId="0" fontId="8" fillId="58" borderId="34" xfId="0" applyFont="1" applyFill="1" applyBorder="1" applyAlignment="1" applyProtection="1">
      <alignment/>
      <protection locked="0"/>
    </xf>
    <xf numFmtId="49" fontId="6" fillId="57" borderId="12" xfId="0" applyNumberFormat="1" applyFont="1" applyFill="1" applyBorder="1" applyAlignment="1">
      <alignment horizontal="right"/>
    </xf>
    <xf numFmtId="49" fontId="6" fillId="57" borderId="56" xfId="0" applyNumberFormat="1" applyFont="1" applyFill="1" applyBorder="1" applyAlignment="1">
      <alignment horizontal="right"/>
    </xf>
    <xf numFmtId="37" fontId="6" fillId="57" borderId="56" xfId="60" applyNumberFormat="1" applyFont="1" applyFill="1" applyBorder="1" applyAlignment="1">
      <alignment horizontal="right"/>
    </xf>
    <xf numFmtId="49" fontId="6" fillId="57" borderId="56" xfId="0" applyNumberFormat="1" applyFont="1" applyFill="1" applyBorder="1" applyAlignment="1">
      <alignment horizontal="center"/>
    </xf>
    <xf numFmtId="165" fontId="6" fillId="57" borderId="57" xfId="60" applyNumberFormat="1" applyFont="1" applyFill="1" applyBorder="1" applyAlignment="1">
      <alignment/>
    </xf>
    <xf numFmtId="0" fontId="8" fillId="58" borderId="58" xfId="0" applyFont="1" applyFill="1" applyBorder="1" applyAlignment="1" applyProtection="1">
      <alignment/>
      <protection locked="0"/>
    </xf>
    <xf numFmtId="180" fontId="6" fillId="57" borderId="0" xfId="0" applyNumberFormat="1" applyFont="1" applyFill="1" applyAlignment="1">
      <alignment/>
    </xf>
    <xf numFmtId="0" fontId="23" fillId="57" borderId="0" xfId="0" applyFont="1" applyFill="1" applyAlignment="1">
      <alignment/>
    </xf>
    <xf numFmtId="0" fontId="23" fillId="57" borderId="0" xfId="0" applyFont="1" applyFill="1" applyBorder="1" applyAlignment="1">
      <alignment/>
    </xf>
    <xf numFmtId="3" fontId="0" fillId="57" borderId="0" xfId="0" applyNumberFormat="1" applyFill="1" applyAlignment="1">
      <alignment horizontal="right"/>
    </xf>
    <xf numFmtId="3" fontId="0" fillId="57" borderId="0" xfId="0" applyNumberFormat="1" applyFont="1" applyFill="1" applyAlignment="1">
      <alignment horizontal="right"/>
    </xf>
    <xf numFmtId="3" fontId="7" fillId="57" borderId="59" xfId="0" applyNumberFormat="1" applyFont="1" applyFill="1" applyBorder="1" applyAlignment="1">
      <alignment horizontal="right"/>
    </xf>
    <xf numFmtId="3" fontId="7" fillId="57" borderId="60" xfId="0" applyNumberFormat="1" applyFont="1" applyFill="1" applyBorder="1" applyAlignment="1">
      <alignment horizontal="right"/>
    </xf>
    <xf numFmtId="3" fontId="15" fillId="57" borderId="0" xfId="80" applyNumberFormat="1" applyFont="1" applyFill="1" applyBorder="1" applyAlignment="1">
      <alignment horizontal="right"/>
    </xf>
    <xf numFmtId="3" fontId="15" fillId="57" borderId="61" xfId="80" applyNumberFormat="1" applyFont="1" applyFill="1" applyBorder="1" applyAlignment="1">
      <alignment horizontal="right"/>
    </xf>
    <xf numFmtId="3" fontId="23" fillId="57" borderId="59" xfId="0" applyNumberFormat="1" applyFont="1" applyFill="1" applyBorder="1" applyAlignment="1">
      <alignment horizontal="right"/>
    </xf>
    <xf numFmtId="3" fontId="15" fillId="57" borderId="62" xfId="80" applyNumberFormat="1" applyFont="1" applyFill="1" applyBorder="1" applyAlignment="1">
      <alignment horizontal="right"/>
    </xf>
    <xf numFmtId="3" fontId="12" fillId="57" borderId="0" xfId="0" applyNumberFormat="1" applyFont="1" applyFill="1" applyAlignment="1">
      <alignment horizontal="right"/>
    </xf>
    <xf numFmtId="0" fontId="0" fillId="57" borderId="0" xfId="0" applyFill="1" applyAlignment="1">
      <alignment horizontal="right"/>
    </xf>
    <xf numFmtId="0" fontId="0" fillId="57" borderId="0" xfId="0" applyFont="1" applyFill="1" applyAlignment="1">
      <alignment horizontal="right"/>
    </xf>
    <xf numFmtId="49" fontId="7" fillId="57" borderId="59" xfId="0" applyNumberFormat="1" applyFont="1" applyFill="1" applyBorder="1" applyAlignment="1">
      <alignment horizontal="right"/>
    </xf>
    <xf numFmtId="49" fontId="7" fillId="57" borderId="60" xfId="0" applyNumberFormat="1" applyFont="1" applyFill="1" applyBorder="1" applyAlignment="1">
      <alignment horizontal="right"/>
    </xf>
    <xf numFmtId="10" fontId="15" fillId="57" borderId="0" xfId="80" applyNumberFormat="1" applyFont="1" applyFill="1" applyBorder="1" applyAlignment="1">
      <alignment horizontal="right"/>
    </xf>
    <xf numFmtId="10" fontId="15" fillId="57" borderId="61" xfId="80" applyNumberFormat="1" applyFont="1" applyFill="1" applyBorder="1" applyAlignment="1">
      <alignment horizontal="right"/>
    </xf>
    <xf numFmtId="0" fontId="12" fillId="57" borderId="0" xfId="0" applyFont="1" applyFill="1" applyAlignment="1">
      <alignment horizontal="right"/>
    </xf>
    <xf numFmtId="0" fontId="15" fillId="57" borderId="63" xfId="0" applyFont="1" applyFill="1" applyBorder="1" applyAlignment="1">
      <alignment horizontal="centerContinuous"/>
    </xf>
    <xf numFmtId="0" fontId="14" fillId="56" borderId="0" xfId="0" applyFont="1" applyFill="1" applyAlignment="1" applyProtection="1">
      <alignment horizontal="center"/>
      <protection/>
    </xf>
    <xf numFmtId="0" fontId="0" fillId="54" borderId="13" xfId="0" applyFill="1" applyBorder="1" applyAlignment="1" applyProtection="1">
      <alignment/>
      <protection locked="0"/>
    </xf>
    <xf numFmtId="0" fontId="4" fillId="56" borderId="0" xfId="0" applyFont="1" applyFill="1" applyBorder="1" applyAlignment="1" applyProtection="1">
      <alignment horizontal="centerContinuous" vertical="center" wrapText="1"/>
      <protection/>
    </xf>
    <xf numFmtId="0" fontId="6" fillId="56" borderId="0" xfId="0" applyFont="1" applyFill="1" applyAlignment="1" applyProtection="1">
      <alignment/>
      <protection/>
    </xf>
    <xf numFmtId="0" fontId="25" fillId="56" borderId="0" xfId="0" applyFont="1" applyFill="1" applyAlignment="1" applyProtection="1">
      <alignment/>
      <protection/>
    </xf>
    <xf numFmtId="3" fontId="22" fillId="57" borderId="39" xfId="0" applyNumberFormat="1" applyFont="1" applyFill="1" applyBorder="1" applyAlignment="1">
      <alignment/>
    </xf>
    <xf numFmtId="3" fontId="22" fillId="57" borderId="64" xfId="0" applyNumberFormat="1" applyFont="1" applyFill="1" applyBorder="1" applyAlignment="1">
      <alignment/>
    </xf>
    <xf numFmtId="3" fontId="22" fillId="57" borderId="65" xfId="0" applyNumberFormat="1" applyFont="1" applyFill="1" applyBorder="1" applyAlignment="1">
      <alignment/>
    </xf>
    <xf numFmtId="3" fontId="22" fillId="57" borderId="66" xfId="0" applyNumberFormat="1" applyFont="1" applyFill="1" applyBorder="1" applyAlignment="1">
      <alignment/>
    </xf>
    <xf numFmtId="3" fontId="22" fillId="57" borderId="12" xfId="0" applyNumberFormat="1" applyFont="1" applyFill="1" applyBorder="1" applyAlignment="1">
      <alignment/>
    </xf>
    <xf numFmtId="3" fontId="22" fillId="57" borderId="34" xfId="0" applyNumberFormat="1" applyFont="1" applyFill="1" applyBorder="1" applyAlignment="1">
      <alignment/>
    </xf>
    <xf numFmtId="3" fontId="22" fillId="57" borderId="14" xfId="0" applyNumberFormat="1" applyFont="1" applyFill="1" applyBorder="1" applyAlignment="1">
      <alignment/>
    </xf>
    <xf numFmtId="3" fontId="22" fillId="57" borderId="0" xfId="0" applyNumberFormat="1" applyFont="1" applyFill="1" applyAlignment="1">
      <alignment/>
    </xf>
    <xf numFmtId="3" fontId="22" fillId="57" borderId="33" xfId="0" applyNumberFormat="1" applyFont="1" applyFill="1" applyBorder="1" applyAlignment="1">
      <alignment/>
    </xf>
    <xf numFmtId="3" fontId="22" fillId="57" borderId="11" xfId="0" applyNumberFormat="1" applyFont="1" applyFill="1" applyBorder="1" applyAlignment="1">
      <alignment/>
    </xf>
    <xf numFmtId="3" fontId="22" fillId="57" borderId="35" xfId="0" applyNumberFormat="1" applyFont="1" applyFill="1" applyBorder="1" applyAlignment="1">
      <alignment/>
    </xf>
    <xf numFmtId="0" fontId="6" fillId="57" borderId="14" xfId="0" applyFont="1" applyFill="1" applyBorder="1" applyAlignment="1">
      <alignment horizontal="left" wrapText="1"/>
    </xf>
    <xf numFmtId="3" fontId="8" fillId="59" borderId="12" xfId="0" applyNumberFormat="1" applyFont="1" applyFill="1" applyBorder="1" applyAlignment="1" applyProtection="1">
      <alignment/>
      <protection locked="0"/>
    </xf>
    <xf numFmtId="3" fontId="8" fillId="59" borderId="34" xfId="0" applyNumberFormat="1" applyFont="1" applyFill="1" applyBorder="1" applyAlignment="1" applyProtection="1">
      <alignment/>
      <protection locked="0"/>
    </xf>
    <xf numFmtId="3" fontId="8" fillId="59" borderId="13" xfId="0" applyNumberFormat="1" applyFont="1" applyFill="1" applyBorder="1" applyAlignment="1" applyProtection="1">
      <alignment/>
      <protection locked="0"/>
    </xf>
    <xf numFmtId="3" fontId="8" fillId="59" borderId="14" xfId="0" applyNumberFormat="1" applyFont="1" applyFill="1" applyBorder="1" applyAlignment="1" applyProtection="1">
      <alignment/>
      <protection locked="0"/>
    </xf>
    <xf numFmtId="3" fontId="8" fillId="59" borderId="13" xfId="0" applyNumberFormat="1" applyFont="1" applyFill="1" applyBorder="1" applyAlignment="1" applyProtection="1">
      <alignment/>
      <protection/>
    </xf>
    <xf numFmtId="0" fontId="11" fillId="57" borderId="31" xfId="0" applyFont="1" applyFill="1" applyBorder="1" applyAlignment="1">
      <alignment vertical="top" wrapText="1"/>
    </xf>
    <xf numFmtId="0" fontId="6" fillId="57" borderId="12" xfId="0" applyFont="1" applyFill="1" applyBorder="1" applyAlignment="1">
      <alignment/>
    </xf>
    <xf numFmtId="0" fontId="6" fillId="57" borderId="12" xfId="0" applyFont="1" applyFill="1" applyBorder="1" applyAlignment="1">
      <alignment horizontal="left" wrapText="1"/>
    </xf>
    <xf numFmtId="0" fontId="6" fillId="57" borderId="21" xfId="0" applyFont="1" applyFill="1" applyBorder="1" applyAlignment="1">
      <alignment/>
    </xf>
    <xf numFmtId="49" fontId="4" fillId="57" borderId="39" xfId="0" applyNumberFormat="1" applyFont="1" applyFill="1" applyBorder="1" applyAlignment="1">
      <alignment horizontal="centerContinuous" wrapText="1"/>
    </xf>
    <xf numFmtId="3" fontId="8" fillId="58" borderId="13" xfId="0" applyNumberFormat="1" applyFont="1" applyFill="1" applyBorder="1" applyAlignment="1" applyProtection="1">
      <alignment horizontal="center"/>
      <protection locked="0"/>
    </xf>
    <xf numFmtId="3" fontId="8" fillId="58" borderId="55" xfId="0" applyNumberFormat="1" applyFont="1" applyFill="1" applyBorder="1" applyAlignment="1" applyProtection="1">
      <alignment/>
      <protection locked="0"/>
    </xf>
    <xf numFmtId="3" fontId="8" fillId="58" borderId="22" xfId="0" applyNumberFormat="1" applyFont="1" applyFill="1" applyBorder="1" applyAlignment="1" applyProtection="1">
      <alignment horizontal="center"/>
      <protection locked="0"/>
    </xf>
    <xf numFmtId="49" fontId="7" fillId="57" borderId="28" xfId="0" applyNumberFormat="1" applyFont="1" applyFill="1" applyBorder="1" applyAlignment="1">
      <alignment horizontal="center" wrapText="1"/>
    </xf>
    <xf numFmtId="0" fontId="8" fillId="58" borderId="67" xfId="0" applyFont="1" applyFill="1" applyBorder="1" applyAlignment="1" applyProtection="1">
      <alignment/>
      <protection locked="0"/>
    </xf>
    <xf numFmtId="0" fontId="8" fillId="58" borderId="68" xfId="0" applyFont="1" applyFill="1" applyBorder="1" applyAlignment="1" applyProtection="1">
      <alignment/>
      <protection locked="0"/>
    </xf>
    <xf numFmtId="3" fontId="8" fillId="58" borderId="64" xfId="0" applyNumberFormat="1" applyFont="1" applyFill="1" applyBorder="1" applyAlignment="1" applyProtection="1">
      <alignment/>
      <protection locked="0"/>
    </xf>
    <xf numFmtId="3" fontId="8" fillId="58" borderId="66" xfId="0" applyNumberFormat="1" applyFont="1" applyFill="1" applyBorder="1" applyAlignment="1" applyProtection="1">
      <alignment/>
      <protection locked="0"/>
    </xf>
    <xf numFmtId="3" fontId="8" fillId="59" borderId="16" xfId="0" applyNumberFormat="1" applyFont="1" applyFill="1" applyBorder="1" applyAlignment="1" applyProtection="1">
      <alignment/>
      <protection/>
    </xf>
    <xf numFmtId="3" fontId="8" fillId="58" borderId="69" xfId="0" applyNumberFormat="1" applyFont="1" applyFill="1" applyBorder="1" applyAlignment="1" applyProtection="1">
      <alignment/>
      <protection locked="0"/>
    </xf>
    <xf numFmtId="3" fontId="8" fillId="58" borderId="70" xfId="0" applyNumberFormat="1" applyFont="1" applyFill="1" applyBorder="1" applyAlignment="1" applyProtection="1">
      <alignment/>
      <protection locked="0"/>
    </xf>
    <xf numFmtId="3" fontId="8" fillId="58" borderId="71" xfId="0" applyNumberFormat="1" applyFont="1" applyFill="1" applyBorder="1" applyAlignment="1" applyProtection="1">
      <alignment/>
      <protection locked="0"/>
    </xf>
    <xf numFmtId="3" fontId="8" fillId="58" borderId="72" xfId="0" applyNumberFormat="1" applyFont="1" applyFill="1" applyBorder="1" applyAlignment="1" applyProtection="1">
      <alignment/>
      <protection locked="0"/>
    </xf>
    <xf numFmtId="3" fontId="8" fillId="58" borderId="73" xfId="0" applyNumberFormat="1" applyFont="1" applyFill="1" applyBorder="1" applyAlignment="1" applyProtection="1">
      <alignment/>
      <protection locked="0"/>
    </xf>
    <xf numFmtId="3" fontId="8" fillId="59" borderId="74" xfId="0" applyNumberFormat="1" applyFont="1" applyFill="1" applyBorder="1" applyAlignment="1" applyProtection="1">
      <alignment/>
      <protection/>
    </xf>
    <xf numFmtId="3" fontId="8" fillId="59" borderId="70" xfId="0" applyNumberFormat="1" applyFont="1" applyFill="1" applyBorder="1" applyAlignment="1" applyProtection="1">
      <alignment/>
      <protection/>
    </xf>
    <xf numFmtId="3" fontId="8" fillId="58" borderId="75" xfId="0" applyNumberFormat="1" applyFont="1" applyFill="1" applyBorder="1" applyAlignment="1" applyProtection="1">
      <alignment/>
      <protection locked="0"/>
    </xf>
    <xf numFmtId="3" fontId="8" fillId="58" borderId="76" xfId="0" applyNumberFormat="1" applyFont="1" applyFill="1" applyBorder="1" applyAlignment="1" applyProtection="1">
      <alignment/>
      <protection locked="0"/>
    </xf>
    <xf numFmtId="3" fontId="22" fillId="57" borderId="77" xfId="0" applyNumberFormat="1" applyFont="1" applyFill="1" applyBorder="1" applyAlignment="1">
      <alignment/>
    </xf>
    <xf numFmtId="3" fontId="22" fillId="57" borderId="78" xfId="0" applyNumberFormat="1" applyFont="1" applyFill="1" applyBorder="1" applyAlignment="1">
      <alignment/>
    </xf>
    <xf numFmtId="3" fontId="22" fillId="57" borderId="79" xfId="0" applyNumberFormat="1" applyFont="1" applyFill="1" applyBorder="1" applyAlignment="1">
      <alignment/>
    </xf>
    <xf numFmtId="3" fontId="22" fillId="57" borderId="80" xfId="0" applyNumberFormat="1" applyFont="1" applyFill="1" applyBorder="1" applyAlignment="1">
      <alignment/>
    </xf>
    <xf numFmtId="3" fontId="22" fillId="57" borderId="81" xfId="0" applyNumberFormat="1" applyFont="1" applyFill="1" applyBorder="1" applyAlignment="1">
      <alignment/>
    </xf>
    <xf numFmtId="3" fontId="22" fillId="57" borderId="29" xfId="0" applyNumberFormat="1" applyFont="1" applyFill="1" applyBorder="1" applyAlignment="1">
      <alignment/>
    </xf>
    <xf numFmtId="3" fontId="8" fillId="59" borderId="35" xfId="0" applyNumberFormat="1" applyFont="1" applyFill="1" applyBorder="1" applyAlignment="1" applyProtection="1">
      <alignment/>
      <protection locked="0"/>
    </xf>
    <xf numFmtId="10" fontId="22" fillId="57" borderId="82" xfId="0" applyNumberFormat="1" applyFont="1" applyFill="1" applyBorder="1" applyAlignment="1">
      <alignment horizontal="center"/>
    </xf>
    <xf numFmtId="10" fontId="15" fillId="57" borderId="21" xfId="80" applyNumberFormat="1" applyFont="1" applyFill="1" applyBorder="1" applyAlignment="1">
      <alignment horizontal="right"/>
    </xf>
    <xf numFmtId="10" fontId="15" fillId="57" borderId="83" xfId="80" applyNumberFormat="1" applyFont="1" applyFill="1" applyBorder="1" applyAlignment="1">
      <alignment horizontal="right"/>
    </xf>
    <xf numFmtId="10" fontId="7" fillId="57" borderId="59" xfId="0" applyNumberFormat="1" applyFont="1" applyFill="1" applyBorder="1" applyAlignment="1">
      <alignment horizontal="right"/>
    </xf>
    <xf numFmtId="10" fontId="7" fillId="57" borderId="60" xfId="0" applyNumberFormat="1" applyFont="1" applyFill="1" applyBorder="1" applyAlignment="1">
      <alignment horizontal="right"/>
    </xf>
    <xf numFmtId="10" fontId="15" fillId="57" borderId="84" xfId="80" applyNumberFormat="1" applyFont="1" applyFill="1" applyBorder="1" applyAlignment="1">
      <alignment horizontal="right"/>
    </xf>
    <xf numFmtId="10" fontId="15" fillId="57" borderId="85" xfId="80" applyNumberFormat="1" applyFont="1" applyFill="1" applyBorder="1" applyAlignment="1">
      <alignment horizontal="right"/>
    </xf>
    <xf numFmtId="0" fontId="5" fillId="57" borderId="79" xfId="0" applyFont="1" applyFill="1" applyBorder="1" applyAlignment="1">
      <alignment horizontal="centerContinuous" vertical="center" wrapText="1"/>
    </xf>
    <xf numFmtId="0" fontId="5" fillId="57" borderId="29" xfId="0" applyFont="1" applyFill="1" applyBorder="1" applyAlignment="1">
      <alignment horizontal="centerContinuous"/>
    </xf>
    <xf numFmtId="0" fontId="0" fillId="57" borderId="29" xfId="0" applyFill="1" applyBorder="1" applyAlignment="1">
      <alignment horizontal="centerContinuous"/>
    </xf>
    <xf numFmtId="0" fontId="0" fillId="57" borderId="86" xfId="0" applyFill="1" applyBorder="1" applyAlignment="1">
      <alignment horizontal="centerContinuous"/>
    </xf>
    <xf numFmtId="49" fontId="4" fillId="57" borderId="87" xfId="0" applyNumberFormat="1" applyFont="1" applyFill="1" applyBorder="1" applyAlignment="1">
      <alignment horizontal="centerContinuous"/>
    </xf>
    <xf numFmtId="49" fontId="14" fillId="57" borderId="52" xfId="0" applyNumberFormat="1" applyFont="1" applyFill="1" applyBorder="1" applyAlignment="1">
      <alignment horizontal="center" wrapText="1"/>
    </xf>
    <xf numFmtId="0" fontId="24" fillId="57" borderId="29" xfId="0" applyFont="1" applyFill="1" applyBorder="1" applyAlignment="1">
      <alignment horizontal="centerContinuous" vertical="center" wrapText="1"/>
    </xf>
    <xf numFmtId="0" fontId="5" fillId="56" borderId="79" xfId="0" applyFont="1" applyFill="1" applyBorder="1" applyAlignment="1" applyProtection="1">
      <alignment horizontal="center"/>
      <protection/>
    </xf>
    <xf numFmtId="0" fontId="5" fillId="56" borderId="29" xfId="0" applyFont="1" applyFill="1" applyBorder="1" applyAlignment="1" applyProtection="1">
      <alignment horizontal="center"/>
      <protection/>
    </xf>
    <xf numFmtId="0" fontId="5" fillId="56" borderId="86" xfId="0" applyFont="1" applyFill="1" applyBorder="1" applyAlignment="1" applyProtection="1">
      <alignment horizontal="center"/>
      <protection/>
    </xf>
    <xf numFmtId="186" fontId="0" fillId="55" borderId="0" xfId="0" applyNumberFormat="1" applyFont="1" applyFill="1" applyBorder="1" applyAlignment="1" applyProtection="1">
      <alignment horizontal="left"/>
      <protection locked="0"/>
    </xf>
    <xf numFmtId="186" fontId="0" fillId="0" borderId="0" xfId="0" applyNumberFormat="1" applyFont="1" applyAlignment="1">
      <alignment horizontal="left"/>
    </xf>
    <xf numFmtId="0" fontId="4" fillId="56" borderId="0" xfId="0" applyFont="1" applyFill="1" applyAlignment="1" applyProtection="1">
      <alignment horizontal="right" indent="1"/>
      <protection/>
    </xf>
    <xf numFmtId="0" fontId="4" fillId="0" borderId="0" xfId="0" applyFont="1" applyAlignment="1">
      <alignment horizontal="right" indent="1"/>
    </xf>
    <xf numFmtId="0" fontId="24" fillId="56" borderId="0" xfId="0" applyFont="1" applyFill="1" applyAlignment="1" applyProtection="1">
      <alignment horizontal="center"/>
      <protection/>
    </xf>
    <xf numFmtId="0" fontId="13" fillId="56" borderId="77" xfId="0" applyFont="1" applyFill="1" applyBorder="1" applyAlignment="1" applyProtection="1">
      <alignment horizontal="center" vertical="center"/>
      <protection/>
    </xf>
    <xf numFmtId="0" fontId="0" fillId="55" borderId="12" xfId="0" applyFill="1" applyBorder="1" applyAlignment="1" applyProtection="1">
      <alignment horizontal="left"/>
      <protection locked="0"/>
    </xf>
    <xf numFmtId="0" fontId="0" fillId="57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2.7109375" style="2" customWidth="1"/>
    <col min="2" max="2" width="9.140625" style="1" customWidth="1"/>
    <col min="3" max="3" width="14.28125" style="1" customWidth="1"/>
    <col min="4" max="5" width="10.7109375" style="1" customWidth="1"/>
    <col min="6" max="6" width="9.7109375" style="1" customWidth="1"/>
    <col min="7" max="7" width="9.140625" style="1" customWidth="1"/>
    <col min="8" max="8" width="14.28125" style="1" customWidth="1"/>
    <col min="9" max="10" width="10.7109375" style="1" customWidth="1"/>
    <col min="11" max="11" width="9.7109375" style="1" customWidth="1"/>
    <col min="12" max="14" width="9.140625" style="30" customWidth="1"/>
    <col min="15" max="16" width="9.140625" style="1" customWidth="1"/>
    <col min="17" max="17" width="17.421875" style="3" customWidth="1"/>
    <col min="18" max="18" width="17.421875" style="4" customWidth="1"/>
    <col min="19" max="21" width="9.140625" style="1" customWidth="1"/>
    <col min="22" max="22" width="11.8515625" style="1" customWidth="1"/>
    <col min="23" max="23" width="13.7109375" style="1" customWidth="1"/>
    <col min="24" max="24" width="10.140625" style="1" customWidth="1"/>
    <col min="25" max="16384" width="9.140625" style="1" customWidth="1"/>
  </cols>
  <sheetData>
    <row r="1" spans="1:18" ht="30" customHeight="1">
      <c r="A1" s="25" t="s">
        <v>179</v>
      </c>
      <c r="B1" s="26"/>
      <c r="C1" s="26"/>
      <c r="D1" s="26"/>
      <c r="E1" s="26"/>
      <c r="F1" s="26"/>
      <c r="G1" s="26"/>
      <c r="H1" s="26"/>
      <c r="I1" s="26"/>
      <c r="J1" s="26"/>
      <c r="K1" s="27"/>
      <c r="Q1" s="1"/>
      <c r="R1" s="1"/>
    </row>
    <row r="2" spans="1:18" ht="23.25" customHeight="1">
      <c r="A2" s="276" t="s">
        <v>153</v>
      </c>
      <c r="B2" s="276"/>
      <c r="C2" s="276"/>
      <c r="D2" s="276"/>
      <c r="E2" s="276"/>
      <c r="F2" s="276"/>
      <c r="G2" s="276"/>
      <c r="H2" s="141"/>
      <c r="I2" s="141"/>
      <c r="J2" s="141"/>
      <c r="K2" s="142"/>
      <c r="Q2" s="1"/>
      <c r="R2" s="1"/>
    </row>
    <row r="3" spans="1:18" ht="14.25" customHeight="1">
      <c r="A3" s="28" t="s">
        <v>180</v>
      </c>
      <c r="B3" s="28"/>
      <c r="C3" s="173">
        <v>106397</v>
      </c>
      <c r="D3" s="141"/>
      <c r="E3" s="141"/>
      <c r="F3" s="141"/>
      <c r="G3" s="29"/>
      <c r="H3" s="29"/>
      <c r="I3" s="29"/>
      <c r="J3" s="29"/>
      <c r="K3" s="30"/>
      <c r="Q3" s="1"/>
      <c r="R3" s="1"/>
    </row>
    <row r="4" spans="1:18" ht="14.25" customHeight="1">
      <c r="A4" s="28" t="s">
        <v>0</v>
      </c>
      <c r="B4" s="28"/>
      <c r="C4" s="277" t="s">
        <v>192</v>
      </c>
      <c r="D4" s="277"/>
      <c r="E4" s="277"/>
      <c r="F4" s="277"/>
      <c r="G4" s="277"/>
      <c r="H4" s="29"/>
      <c r="I4" s="29"/>
      <c r="J4" s="29"/>
      <c r="K4" s="30"/>
      <c r="Q4" s="1"/>
      <c r="R4" s="1"/>
    </row>
    <row r="5" spans="1:18" ht="14.25" customHeight="1">
      <c r="A5" s="28" t="s">
        <v>1</v>
      </c>
      <c r="B5" s="28"/>
      <c r="C5" s="277" t="s">
        <v>193</v>
      </c>
      <c r="D5" s="277"/>
      <c r="E5" s="277"/>
      <c r="F5" s="277"/>
      <c r="G5" s="171"/>
      <c r="H5" s="171"/>
      <c r="I5" s="171"/>
      <c r="J5" s="171"/>
      <c r="K5" s="204"/>
      <c r="Q5" s="1"/>
      <c r="R5" s="1"/>
    </row>
    <row r="6" spans="1:18" ht="14.25" customHeight="1">
      <c r="A6" s="28" t="s">
        <v>2</v>
      </c>
      <c r="B6" s="28"/>
      <c r="C6" s="277" t="s">
        <v>194</v>
      </c>
      <c r="D6" s="277"/>
      <c r="E6" s="277"/>
      <c r="F6" s="277"/>
      <c r="G6" s="171"/>
      <c r="H6" s="171"/>
      <c r="I6" s="171"/>
      <c r="J6" s="171"/>
      <c r="K6" s="55"/>
      <c r="Q6" s="1"/>
      <c r="R6" s="1"/>
    </row>
    <row r="7" spans="1:18" ht="14.25" customHeight="1">
      <c r="A7" s="28" t="s">
        <v>3</v>
      </c>
      <c r="B7" s="28"/>
      <c r="C7" s="277" t="s">
        <v>195</v>
      </c>
      <c r="D7" s="277"/>
      <c r="E7" s="277"/>
      <c r="F7" s="277"/>
      <c r="G7" s="171"/>
      <c r="H7" s="171"/>
      <c r="I7" s="171"/>
      <c r="J7" s="171"/>
      <c r="K7" s="55"/>
      <c r="Q7" s="1"/>
      <c r="R7" s="1"/>
    </row>
    <row r="8" spans="1:18" ht="14.25" customHeight="1">
      <c r="A8" s="29"/>
      <c r="B8" s="29"/>
      <c r="C8" s="29"/>
      <c r="D8" s="29"/>
      <c r="E8" s="29"/>
      <c r="F8" s="29"/>
      <c r="G8" s="171"/>
      <c r="H8" s="171"/>
      <c r="I8" s="171"/>
      <c r="J8" s="171"/>
      <c r="K8" s="55"/>
      <c r="Q8" s="1"/>
      <c r="R8" s="1"/>
    </row>
    <row r="9" spans="1:18" ht="14.25" customHeight="1" thickBot="1">
      <c r="A9" s="29"/>
      <c r="B9" s="29"/>
      <c r="C9" s="29"/>
      <c r="D9" s="29"/>
      <c r="E9" s="29"/>
      <c r="F9" s="29"/>
      <c r="G9" s="171"/>
      <c r="H9" s="171"/>
      <c r="I9" s="171"/>
      <c r="J9" s="171"/>
      <c r="K9" s="47"/>
      <c r="Q9" s="1"/>
      <c r="R9" s="1"/>
    </row>
    <row r="10" spans="1:18" ht="14.25" customHeight="1" thickBot="1">
      <c r="A10" s="268" t="s">
        <v>177</v>
      </c>
      <c r="B10" s="269"/>
      <c r="C10" s="269"/>
      <c r="D10" s="270"/>
      <c r="E10" s="29"/>
      <c r="F10" s="29"/>
      <c r="G10" s="171"/>
      <c r="H10" s="171"/>
      <c r="I10" s="171"/>
      <c r="J10" s="171"/>
      <c r="K10" s="55"/>
      <c r="Q10" s="1"/>
      <c r="R10" s="1"/>
    </row>
    <row r="11" spans="1:18" ht="14.25" customHeight="1">
      <c r="A11" s="275" t="s">
        <v>152</v>
      </c>
      <c r="B11" s="275"/>
      <c r="C11" s="202" t="s">
        <v>150</v>
      </c>
      <c r="D11" s="202" t="s">
        <v>151</v>
      </c>
      <c r="E11" s="29"/>
      <c r="F11" s="29"/>
      <c r="G11" s="171"/>
      <c r="H11" s="171"/>
      <c r="I11" s="171"/>
      <c r="J11" s="171"/>
      <c r="K11" s="55"/>
      <c r="Q11" s="1"/>
      <c r="R11" s="1"/>
    </row>
    <row r="12" spans="1:18" ht="18" customHeight="1">
      <c r="A12" s="172" t="s">
        <v>145</v>
      </c>
      <c r="B12" s="47"/>
      <c r="C12" s="203"/>
      <c r="D12" s="203"/>
      <c r="E12" s="29"/>
      <c r="F12" s="29"/>
      <c r="G12" s="171"/>
      <c r="H12" s="171"/>
      <c r="I12" s="171"/>
      <c r="J12" s="171"/>
      <c r="K12" s="55"/>
      <c r="Q12" s="1"/>
      <c r="R12" s="1"/>
    </row>
    <row r="13" spans="1:18" ht="18" customHeight="1">
      <c r="A13" s="172" t="s">
        <v>149</v>
      </c>
      <c r="B13" s="47"/>
      <c r="C13" s="203"/>
      <c r="D13" s="203"/>
      <c r="E13" s="29"/>
      <c r="F13" s="29"/>
      <c r="G13" s="55"/>
      <c r="H13" s="172"/>
      <c r="I13" s="172"/>
      <c r="J13" s="172"/>
      <c r="K13" s="172"/>
      <c r="Q13" s="1"/>
      <c r="R13" s="1"/>
    </row>
    <row r="14" spans="1:18" ht="18" customHeight="1">
      <c r="A14" s="172" t="s">
        <v>148</v>
      </c>
      <c r="B14" s="55"/>
      <c r="C14" s="203"/>
      <c r="D14" s="203"/>
      <c r="E14" s="29"/>
      <c r="F14" s="29"/>
      <c r="G14" s="55"/>
      <c r="H14" s="143"/>
      <c r="I14" s="143"/>
      <c r="J14" s="143"/>
      <c r="K14" s="143"/>
      <c r="Q14" s="1"/>
      <c r="R14" s="1"/>
    </row>
    <row r="15" spans="1:18" ht="18" customHeight="1">
      <c r="A15" s="172" t="s">
        <v>147</v>
      </c>
      <c r="B15" s="55"/>
      <c r="C15" s="203"/>
      <c r="D15" s="203"/>
      <c r="E15" s="142"/>
      <c r="F15" s="142"/>
      <c r="G15" s="142"/>
      <c r="H15" s="142"/>
      <c r="I15" s="142"/>
      <c r="J15" s="142"/>
      <c r="K15" s="29"/>
      <c r="Q15" s="1"/>
      <c r="R15" s="1"/>
    </row>
    <row r="16" spans="1:18" ht="18" customHeight="1">
      <c r="A16" s="172" t="s">
        <v>146</v>
      </c>
      <c r="B16" s="55"/>
      <c r="C16" s="203"/>
      <c r="D16" s="203"/>
      <c r="E16" s="142"/>
      <c r="F16" s="142"/>
      <c r="G16" s="142"/>
      <c r="H16" s="142"/>
      <c r="I16" s="142"/>
      <c r="J16" s="142"/>
      <c r="K16" s="28"/>
      <c r="Q16" s="1"/>
      <c r="R16" s="1"/>
    </row>
    <row r="17" spans="1:18" ht="6" customHeight="1">
      <c r="A17" s="205"/>
      <c r="B17" s="205"/>
      <c r="C17" s="205"/>
      <c r="D17" s="205"/>
      <c r="E17" s="205"/>
      <c r="F17" s="205"/>
      <c r="G17" s="205"/>
      <c r="H17" s="206"/>
      <c r="I17" s="206"/>
      <c r="J17" s="206"/>
      <c r="K17" s="53"/>
      <c r="Q17" s="1"/>
      <c r="R17" s="1"/>
    </row>
    <row r="18" spans="1:18" ht="6" customHeight="1">
      <c r="A18" s="29"/>
      <c r="B18" s="29"/>
      <c r="C18" s="29"/>
      <c r="D18" s="29"/>
      <c r="E18" s="29"/>
      <c r="F18" s="29"/>
      <c r="G18" s="29"/>
      <c r="H18" s="31"/>
      <c r="I18" s="31"/>
      <c r="J18" s="31"/>
      <c r="K18" s="53"/>
      <c r="Q18" s="1"/>
      <c r="R18" s="1"/>
    </row>
    <row r="19" spans="1:18" s="30" customFormat="1" ht="6" customHeight="1" thickBot="1">
      <c r="A19" s="47"/>
      <c r="Q19" s="48"/>
      <c r="R19" s="49"/>
    </row>
    <row r="20" spans="1:11" ht="17.25" thickBot="1" thickTop="1">
      <c r="A20" s="54" t="s">
        <v>178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8" s="2" customFormat="1" ht="14.25" thickBot="1" thickTop="1">
      <c r="A21" s="32"/>
      <c r="B21" s="33" t="s">
        <v>4</v>
      </c>
      <c r="C21" s="34"/>
      <c r="D21" s="34"/>
      <c r="E21" s="34"/>
      <c r="F21" s="35"/>
      <c r="G21" s="33" t="s">
        <v>5</v>
      </c>
      <c r="H21" s="34"/>
      <c r="I21" s="34"/>
      <c r="J21" s="34"/>
      <c r="K21" s="35"/>
      <c r="L21" s="47"/>
      <c r="M21" s="47"/>
      <c r="N21" s="47"/>
      <c r="Q21" s="5"/>
      <c r="R21" s="6"/>
    </row>
    <row r="22" spans="1:18" s="7" customFormat="1" ht="10.5">
      <c r="A22" s="36"/>
      <c r="B22" s="37" t="s">
        <v>6</v>
      </c>
      <c r="C22" s="38" t="s">
        <v>7</v>
      </c>
      <c r="D22" s="38" t="s">
        <v>8</v>
      </c>
      <c r="E22" s="38" t="s">
        <v>9</v>
      </c>
      <c r="F22" s="36" t="s">
        <v>10</v>
      </c>
      <c r="G22" s="37" t="s">
        <v>11</v>
      </c>
      <c r="H22" s="38" t="s">
        <v>12</v>
      </c>
      <c r="I22" s="38" t="s">
        <v>13</v>
      </c>
      <c r="J22" s="38" t="s">
        <v>14</v>
      </c>
      <c r="K22" s="36" t="s">
        <v>15</v>
      </c>
      <c r="L22" s="37"/>
      <c r="M22" s="37"/>
      <c r="N22" s="37"/>
      <c r="Q22" s="8"/>
      <c r="R22" s="9"/>
    </row>
    <row r="23" spans="1:25" s="10" customFormat="1" ht="21.75" customHeight="1" thickBot="1">
      <c r="A23" s="39" t="s">
        <v>16</v>
      </c>
      <c r="B23" s="40" t="s">
        <v>17</v>
      </c>
      <c r="C23" s="41" t="s">
        <v>18</v>
      </c>
      <c r="D23" s="41" t="s">
        <v>19</v>
      </c>
      <c r="E23" s="41" t="s">
        <v>20</v>
      </c>
      <c r="F23" s="39" t="s">
        <v>21</v>
      </c>
      <c r="G23" s="40" t="s">
        <v>17</v>
      </c>
      <c r="H23" s="41" t="s">
        <v>18</v>
      </c>
      <c r="I23" s="41" t="s">
        <v>19</v>
      </c>
      <c r="J23" s="41" t="s">
        <v>20</v>
      </c>
      <c r="K23" s="39" t="s">
        <v>21</v>
      </c>
      <c r="L23" s="50"/>
      <c r="M23" s="50"/>
      <c r="N23" s="50"/>
      <c r="V23" s="11"/>
      <c r="W23" s="11"/>
      <c r="X23" s="11"/>
      <c r="Y23" s="11"/>
    </row>
    <row r="24" spans="1:25" s="12" customFormat="1" ht="21" customHeight="1" thickBot="1">
      <c r="A24" s="42" t="s">
        <v>22</v>
      </c>
      <c r="B24" s="42"/>
      <c r="C24" s="42"/>
      <c r="D24" s="42"/>
      <c r="E24" s="42"/>
      <c r="F24" s="43"/>
      <c r="G24" s="42"/>
      <c r="H24" s="42"/>
      <c r="I24" s="42"/>
      <c r="J24" s="42"/>
      <c r="K24" s="42"/>
      <c r="L24" s="51"/>
      <c r="M24" s="51"/>
      <c r="N24" s="51"/>
      <c r="X24" s="13"/>
      <c r="Y24" s="14"/>
    </row>
    <row r="25" spans="1:25" ht="13.5">
      <c r="A25" s="44" t="s">
        <v>23</v>
      </c>
      <c r="B25" s="19">
        <v>166</v>
      </c>
      <c r="C25" s="20">
        <v>17230902</v>
      </c>
      <c r="D25" s="20">
        <v>0</v>
      </c>
      <c r="E25" s="20">
        <v>1</v>
      </c>
      <c r="F25" s="21">
        <v>165</v>
      </c>
      <c r="G25" s="19">
        <v>39</v>
      </c>
      <c r="H25" s="20">
        <v>3727245</v>
      </c>
      <c r="I25" s="20">
        <v>0</v>
      </c>
      <c r="J25" s="20">
        <v>0</v>
      </c>
      <c r="K25" s="21">
        <v>39</v>
      </c>
      <c r="V25" s="15"/>
      <c r="W25" s="15"/>
      <c r="X25" s="15"/>
      <c r="Y25" s="16"/>
    </row>
    <row r="26" spans="1:25" ht="13.5">
      <c r="A26" s="45" t="s">
        <v>24</v>
      </c>
      <c r="B26" s="22">
        <v>102</v>
      </c>
      <c r="C26" s="23">
        <v>7873008</v>
      </c>
      <c r="D26" s="23">
        <v>0</v>
      </c>
      <c r="E26" s="23">
        <v>1</v>
      </c>
      <c r="F26" s="24">
        <v>101</v>
      </c>
      <c r="G26" s="22">
        <v>59</v>
      </c>
      <c r="H26" s="23">
        <v>3993865</v>
      </c>
      <c r="I26" s="23">
        <v>0</v>
      </c>
      <c r="J26" s="23">
        <v>1</v>
      </c>
      <c r="K26" s="24">
        <v>58</v>
      </c>
      <c r="V26" s="15"/>
      <c r="W26" s="15"/>
      <c r="X26" s="15"/>
      <c r="Y26" s="16"/>
    </row>
    <row r="27" spans="1:25" ht="13.5">
      <c r="A27" s="45" t="s">
        <v>25</v>
      </c>
      <c r="B27" s="19">
        <v>85</v>
      </c>
      <c r="C27" s="20">
        <v>6232762</v>
      </c>
      <c r="D27" s="20">
        <v>0</v>
      </c>
      <c r="E27" s="20">
        <v>85</v>
      </c>
      <c r="F27" s="21">
        <v>0</v>
      </c>
      <c r="G27" s="19">
        <v>57</v>
      </c>
      <c r="H27" s="20">
        <v>3609727</v>
      </c>
      <c r="I27" s="20">
        <v>0</v>
      </c>
      <c r="J27" s="20">
        <v>55</v>
      </c>
      <c r="K27" s="21">
        <v>2</v>
      </c>
      <c r="V27" s="15"/>
      <c r="W27" s="15"/>
      <c r="X27" s="15"/>
      <c r="Y27" s="16"/>
    </row>
    <row r="28" spans="1:25" ht="13.5">
      <c r="A28" s="45" t="s">
        <v>26</v>
      </c>
      <c r="B28" s="22">
        <v>30</v>
      </c>
      <c r="C28" s="23">
        <v>1222882</v>
      </c>
      <c r="D28" s="23">
        <v>30</v>
      </c>
      <c r="E28" s="23">
        <v>0</v>
      </c>
      <c r="F28" s="24">
        <v>0</v>
      </c>
      <c r="G28" s="22">
        <v>64</v>
      </c>
      <c r="H28" s="23">
        <v>2599079</v>
      </c>
      <c r="I28" s="23">
        <v>64</v>
      </c>
      <c r="J28" s="23">
        <v>0</v>
      </c>
      <c r="K28" s="24">
        <v>0</v>
      </c>
      <c r="V28" s="15"/>
      <c r="W28" s="15"/>
      <c r="X28" s="15"/>
      <c r="Y28" s="16"/>
    </row>
    <row r="29" spans="1:25" ht="13.5">
      <c r="A29" s="45" t="s">
        <v>27</v>
      </c>
      <c r="B29" s="19">
        <v>26</v>
      </c>
      <c r="C29" s="20">
        <v>1136602</v>
      </c>
      <c r="D29" s="20">
        <v>26</v>
      </c>
      <c r="E29" s="20">
        <v>0</v>
      </c>
      <c r="F29" s="21">
        <v>0</v>
      </c>
      <c r="G29" s="19">
        <v>28</v>
      </c>
      <c r="H29" s="20">
        <v>1244820</v>
      </c>
      <c r="I29" s="20">
        <v>28</v>
      </c>
      <c r="J29" s="20">
        <v>0</v>
      </c>
      <c r="K29" s="21">
        <v>0</v>
      </c>
      <c r="V29" s="15"/>
      <c r="W29" s="15"/>
      <c r="X29" s="15"/>
      <c r="Y29" s="16"/>
    </row>
    <row r="30" spans="1:25" ht="13.5">
      <c r="A30" s="45" t="s">
        <v>28</v>
      </c>
      <c r="B30" s="22">
        <v>0</v>
      </c>
      <c r="C30" s="23">
        <v>0</v>
      </c>
      <c r="D30" s="23">
        <v>0</v>
      </c>
      <c r="E30" s="23">
        <v>0</v>
      </c>
      <c r="F30" s="24">
        <v>0</v>
      </c>
      <c r="G30" s="22">
        <v>0</v>
      </c>
      <c r="H30" s="23">
        <v>0</v>
      </c>
      <c r="I30" s="23">
        <v>0</v>
      </c>
      <c r="J30" s="23">
        <v>0</v>
      </c>
      <c r="K30" s="24">
        <v>0</v>
      </c>
      <c r="V30" s="15"/>
      <c r="W30" s="15"/>
      <c r="X30" s="15"/>
      <c r="Y30" s="16"/>
    </row>
    <row r="31" spans="1:25" ht="14.25" thickBot="1">
      <c r="A31" s="32" t="s">
        <v>29</v>
      </c>
      <c r="B31" s="149">
        <f aca="true" t="shared" si="0" ref="B31:K31">SUM(B25:B30)</f>
        <v>409</v>
      </c>
      <c r="C31" s="150">
        <f t="shared" si="0"/>
        <v>33696156</v>
      </c>
      <c r="D31" s="150">
        <f t="shared" si="0"/>
        <v>56</v>
      </c>
      <c r="E31" s="150">
        <f t="shared" si="0"/>
        <v>87</v>
      </c>
      <c r="F31" s="151">
        <f t="shared" si="0"/>
        <v>266</v>
      </c>
      <c r="G31" s="149">
        <f t="shared" si="0"/>
        <v>247</v>
      </c>
      <c r="H31" s="150">
        <f t="shared" si="0"/>
        <v>15174736</v>
      </c>
      <c r="I31" s="150">
        <f t="shared" si="0"/>
        <v>92</v>
      </c>
      <c r="J31" s="150">
        <f t="shared" si="0"/>
        <v>56</v>
      </c>
      <c r="K31" s="151">
        <f t="shared" si="0"/>
        <v>99</v>
      </c>
      <c r="V31" s="15"/>
      <c r="W31" s="15"/>
      <c r="X31" s="15"/>
      <c r="Y31" s="16"/>
    </row>
    <row r="32" spans="1:25" s="17" customFormat="1" ht="21" customHeight="1" thickBot="1">
      <c r="A32" s="33" t="s">
        <v>183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2"/>
      <c r="M32" s="52"/>
      <c r="N32" s="52"/>
      <c r="V32" s="15"/>
      <c r="W32" s="15"/>
      <c r="X32" s="15"/>
      <c r="Y32" s="16"/>
    </row>
    <row r="33" spans="1:25" ht="13.5">
      <c r="A33" s="44" t="s">
        <v>23</v>
      </c>
      <c r="B33" s="19">
        <v>124</v>
      </c>
      <c r="C33" s="20">
        <v>15134673</v>
      </c>
      <c r="D33" s="20">
        <v>2</v>
      </c>
      <c r="E33" s="20">
        <v>0</v>
      </c>
      <c r="F33" s="21">
        <v>122</v>
      </c>
      <c r="G33" s="19">
        <v>18</v>
      </c>
      <c r="H33" s="20">
        <v>2125748</v>
      </c>
      <c r="I33" s="20">
        <v>0</v>
      </c>
      <c r="J33" s="20">
        <v>0</v>
      </c>
      <c r="K33" s="21">
        <v>18</v>
      </c>
      <c r="V33" s="15"/>
      <c r="W33" s="15"/>
      <c r="X33" s="15"/>
      <c r="Y33" s="16"/>
    </row>
    <row r="34" spans="1:25" ht="13.5">
      <c r="A34" s="45" t="s">
        <v>24</v>
      </c>
      <c r="B34" s="22">
        <v>35</v>
      </c>
      <c r="C34" s="23">
        <v>2985112</v>
      </c>
      <c r="D34" s="23">
        <v>5</v>
      </c>
      <c r="E34" s="23">
        <v>1</v>
      </c>
      <c r="F34" s="24">
        <v>29</v>
      </c>
      <c r="G34" s="22">
        <v>23</v>
      </c>
      <c r="H34" s="23">
        <v>1991914</v>
      </c>
      <c r="I34" s="23">
        <v>0</v>
      </c>
      <c r="J34" s="23">
        <v>0</v>
      </c>
      <c r="K34" s="24">
        <v>23</v>
      </c>
      <c r="V34" s="15"/>
      <c r="W34" s="15"/>
      <c r="X34" s="15"/>
      <c r="Y34" s="16"/>
    </row>
    <row r="35" spans="1:25" ht="13.5">
      <c r="A35" s="45" t="s">
        <v>25</v>
      </c>
      <c r="B35" s="19">
        <v>12</v>
      </c>
      <c r="C35" s="20">
        <v>919146</v>
      </c>
      <c r="D35" s="20">
        <v>7</v>
      </c>
      <c r="E35" s="20">
        <v>5</v>
      </c>
      <c r="F35" s="21">
        <v>0</v>
      </c>
      <c r="G35" s="19">
        <v>5</v>
      </c>
      <c r="H35" s="20">
        <v>366378</v>
      </c>
      <c r="I35" s="20">
        <v>2</v>
      </c>
      <c r="J35" s="20">
        <v>3</v>
      </c>
      <c r="K35" s="21">
        <v>0</v>
      </c>
      <c r="V35" s="15"/>
      <c r="W35" s="15"/>
      <c r="X35" s="15"/>
      <c r="Y35" s="16"/>
    </row>
    <row r="36" spans="1:25" ht="13.5">
      <c r="A36" s="45" t="s">
        <v>26</v>
      </c>
      <c r="B36" s="22">
        <v>8</v>
      </c>
      <c r="C36" s="23">
        <v>424062</v>
      </c>
      <c r="D36" s="23">
        <v>8</v>
      </c>
      <c r="E36" s="23">
        <v>0</v>
      </c>
      <c r="F36" s="24">
        <v>0</v>
      </c>
      <c r="G36" s="22">
        <v>13</v>
      </c>
      <c r="H36" s="23">
        <v>725816</v>
      </c>
      <c r="I36" s="23">
        <v>13</v>
      </c>
      <c r="J36" s="23">
        <v>0</v>
      </c>
      <c r="K36" s="24">
        <v>0</v>
      </c>
      <c r="V36" s="15"/>
      <c r="W36" s="15"/>
      <c r="X36" s="15"/>
      <c r="Y36" s="16"/>
    </row>
    <row r="37" spans="1:25" ht="13.5">
      <c r="A37" s="45" t="s">
        <v>27</v>
      </c>
      <c r="B37" s="19">
        <v>2</v>
      </c>
      <c r="C37" s="20">
        <v>152892</v>
      </c>
      <c r="D37" s="20">
        <v>2</v>
      </c>
      <c r="E37" s="20">
        <v>0</v>
      </c>
      <c r="F37" s="21">
        <v>0</v>
      </c>
      <c r="G37" s="19">
        <v>1</v>
      </c>
      <c r="H37" s="20">
        <v>125000</v>
      </c>
      <c r="I37" s="20">
        <v>1</v>
      </c>
      <c r="J37" s="20">
        <v>0</v>
      </c>
      <c r="K37" s="21">
        <v>0</v>
      </c>
      <c r="V37" s="15"/>
      <c r="W37" s="15"/>
      <c r="X37" s="15"/>
      <c r="Y37" s="16"/>
    </row>
    <row r="38" spans="1:25" ht="13.5">
      <c r="A38" s="45" t="s">
        <v>28</v>
      </c>
      <c r="B38" s="22">
        <v>0</v>
      </c>
      <c r="C38" s="23">
        <v>0</v>
      </c>
      <c r="D38" s="23">
        <v>0</v>
      </c>
      <c r="E38" s="23">
        <v>0</v>
      </c>
      <c r="F38" s="24">
        <v>0</v>
      </c>
      <c r="G38" s="22">
        <v>0</v>
      </c>
      <c r="H38" s="23">
        <v>0</v>
      </c>
      <c r="I38" s="23">
        <v>0</v>
      </c>
      <c r="J38" s="23">
        <v>0</v>
      </c>
      <c r="K38" s="24">
        <v>0</v>
      </c>
      <c r="V38" s="15"/>
      <c r="W38" s="15"/>
      <c r="X38" s="15"/>
      <c r="Y38" s="16"/>
    </row>
    <row r="39" spans="1:25" ht="14.25" thickBot="1">
      <c r="A39" s="32" t="s">
        <v>29</v>
      </c>
      <c r="B39" s="149">
        <f aca="true" t="shared" si="1" ref="B39:K39">SUM(B33:B38)</f>
        <v>181</v>
      </c>
      <c r="C39" s="150">
        <f t="shared" si="1"/>
        <v>19615885</v>
      </c>
      <c r="D39" s="150">
        <f t="shared" si="1"/>
        <v>24</v>
      </c>
      <c r="E39" s="150">
        <f t="shared" si="1"/>
        <v>6</v>
      </c>
      <c r="F39" s="151">
        <f t="shared" si="1"/>
        <v>151</v>
      </c>
      <c r="G39" s="149">
        <f t="shared" si="1"/>
        <v>60</v>
      </c>
      <c r="H39" s="150">
        <f t="shared" si="1"/>
        <v>5334856</v>
      </c>
      <c r="I39" s="150">
        <f t="shared" si="1"/>
        <v>16</v>
      </c>
      <c r="J39" s="150">
        <f t="shared" si="1"/>
        <v>3</v>
      </c>
      <c r="K39" s="151">
        <f t="shared" si="1"/>
        <v>41</v>
      </c>
      <c r="V39" s="15"/>
      <c r="W39" s="15"/>
      <c r="X39" s="15"/>
      <c r="Y39" s="16"/>
    </row>
    <row r="40" spans="1:25" s="17" customFormat="1" ht="21" customHeight="1" thickBot="1">
      <c r="A40" s="33" t="s">
        <v>157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52"/>
      <c r="M40" s="52"/>
      <c r="N40" s="52"/>
      <c r="V40" s="15"/>
      <c r="W40" s="15"/>
      <c r="X40" s="15"/>
      <c r="Y40" s="16"/>
    </row>
    <row r="41" spans="1:25" ht="13.5">
      <c r="A41" s="44" t="s">
        <v>23</v>
      </c>
      <c r="B41" s="152">
        <f aca="true" t="shared" si="2" ref="B41:B46">B25+B33</f>
        <v>290</v>
      </c>
      <c r="C41" s="153">
        <f aca="true" t="shared" si="3" ref="C41:C46">C25+(C33*$K$49)</f>
        <v>29613816.272699755</v>
      </c>
      <c r="D41" s="153">
        <f aca="true" t="shared" si="4" ref="D41:E46">D25+D33</f>
        <v>2</v>
      </c>
      <c r="E41" s="153">
        <f t="shared" si="4"/>
        <v>1</v>
      </c>
      <c r="F41" s="154">
        <f aca="true" t="shared" si="5" ref="F41:F46">F25+F33</f>
        <v>287</v>
      </c>
      <c r="G41" s="152">
        <f aca="true" t="shared" si="6" ref="G41:G46">G25+G33</f>
        <v>57</v>
      </c>
      <c r="H41" s="153">
        <f aca="true" t="shared" si="7" ref="H41:H46">H25+(H33*$K$49)</f>
        <v>5466493.363632498</v>
      </c>
      <c r="I41" s="153">
        <f aca="true" t="shared" si="8" ref="I41:J46">I25+I33</f>
        <v>0</v>
      </c>
      <c r="J41" s="153">
        <f t="shared" si="8"/>
        <v>0</v>
      </c>
      <c r="K41" s="154">
        <f aca="true" t="shared" si="9" ref="K41:K46">K25+K33</f>
        <v>57</v>
      </c>
      <c r="V41" s="15"/>
      <c r="W41" s="15"/>
      <c r="X41" s="15"/>
      <c r="Y41" s="16"/>
    </row>
    <row r="42" spans="1:25" ht="13.5">
      <c r="A42" s="45" t="s">
        <v>24</v>
      </c>
      <c r="B42" s="155">
        <f t="shared" si="2"/>
        <v>137</v>
      </c>
      <c r="C42" s="156">
        <f t="shared" si="3"/>
        <v>10315372.363630936</v>
      </c>
      <c r="D42" s="156">
        <f t="shared" si="4"/>
        <v>5</v>
      </c>
      <c r="E42" s="156">
        <f t="shared" si="4"/>
        <v>2</v>
      </c>
      <c r="F42" s="157">
        <f t="shared" si="5"/>
        <v>130</v>
      </c>
      <c r="G42" s="155">
        <f t="shared" si="6"/>
        <v>82</v>
      </c>
      <c r="H42" s="156">
        <f t="shared" si="7"/>
        <v>5623612.818178196</v>
      </c>
      <c r="I42" s="156">
        <f t="shared" si="8"/>
        <v>0</v>
      </c>
      <c r="J42" s="156">
        <f t="shared" si="8"/>
        <v>1</v>
      </c>
      <c r="K42" s="157">
        <f t="shared" si="9"/>
        <v>81</v>
      </c>
      <c r="V42" s="15"/>
      <c r="W42" s="15"/>
      <c r="X42" s="15"/>
      <c r="Y42" s="16"/>
    </row>
    <row r="43" spans="1:25" ht="13.5">
      <c r="A43" s="45" t="s">
        <v>25</v>
      </c>
      <c r="B43" s="152">
        <f t="shared" si="2"/>
        <v>97</v>
      </c>
      <c r="C43" s="153">
        <f t="shared" si="3"/>
        <v>6984790.545452874</v>
      </c>
      <c r="D43" s="153">
        <f t="shared" si="4"/>
        <v>7</v>
      </c>
      <c r="E43" s="153">
        <f t="shared" si="4"/>
        <v>90</v>
      </c>
      <c r="F43" s="154">
        <f t="shared" si="5"/>
        <v>0</v>
      </c>
      <c r="G43" s="152">
        <f t="shared" si="6"/>
        <v>62</v>
      </c>
      <c r="H43" s="153">
        <f t="shared" si="7"/>
        <v>3909490.818181152</v>
      </c>
      <c r="I43" s="153">
        <f t="shared" si="8"/>
        <v>2</v>
      </c>
      <c r="J43" s="153">
        <f t="shared" si="8"/>
        <v>58</v>
      </c>
      <c r="K43" s="154">
        <f t="shared" si="9"/>
        <v>2</v>
      </c>
      <c r="V43" s="15"/>
      <c r="W43" s="15"/>
      <c r="X43" s="15"/>
      <c r="Y43" s="16"/>
    </row>
    <row r="44" spans="1:25" ht="13.5">
      <c r="A44" s="45" t="s">
        <v>26</v>
      </c>
      <c r="B44" s="155">
        <f t="shared" si="2"/>
        <v>38</v>
      </c>
      <c r="C44" s="156">
        <f t="shared" si="3"/>
        <v>1569841.8181810472</v>
      </c>
      <c r="D44" s="156">
        <f t="shared" si="4"/>
        <v>38</v>
      </c>
      <c r="E44" s="156">
        <f t="shared" si="4"/>
        <v>0</v>
      </c>
      <c r="F44" s="157">
        <f t="shared" si="5"/>
        <v>0</v>
      </c>
      <c r="G44" s="155">
        <f t="shared" si="6"/>
        <v>77</v>
      </c>
      <c r="H44" s="156">
        <f t="shared" si="7"/>
        <v>3192928.454544135</v>
      </c>
      <c r="I44" s="156">
        <f t="shared" si="8"/>
        <v>77</v>
      </c>
      <c r="J44" s="156">
        <f t="shared" si="8"/>
        <v>0</v>
      </c>
      <c r="K44" s="157">
        <f t="shared" si="9"/>
        <v>0</v>
      </c>
      <c r="V44" s="15"/>
      <c r="W44" s="15"/>
      <c r="X44" s="15"/>
      <c r="Y44" s="16"/>
    </row>
    <row r="45" spans="1:25" ht="13.5">
      <c r="A45" s="45" t="s">
        <v>27</v>
      </c>
      <c r="B45" s="152">
        <f t="shared" si="2"/>
        <v>28</v>
      </c>
      <c r="C45" s="153">
        <f t="shared" si="3"/>
        <v>1261695.4545451766</v>
      </c>
      <c r="D45" s="153">
        <f t="shared" si="4"/>
        <v>28</v>
      </c>
      <c r="E45" s="153">
        <f t="shared" si="4"/>
        <v>0</v>
      </c>
      <c r="F45" s="154">
        <f t="shared" si="5"/>
        <v>0</v>
      </c>
      <c r="G45" s="152">
        <f t="shared" si="6"/>
        <v>29</v>
      </c>
      <c r="H45" s="153">
        <f t="shared" si="7"/>
        <v>1347092.7272725</v>
      </c>
      <c r="I45" s="153">
        <f t="shared" si="8"/>
        <v>29</v>
      </c>
      <c r="J45" s="153">
        <f t="shared" si="8"/>
        <v>0</v>
      </c>
      <c r="K45" s="154">
        <f t="shared" si="9"/>
        <v>0</v>
      </c>
      <c r="V45" s="15"/>
      <c r="W45" s="15"/>
      <c r="X45" s="15"/>
      <c r="Y45" s="16"/>
    </row>
    <row r="46" spans="1:25" ht="13.5">
      <c r="A46" s="45" t="s">
        <v>28</v>
      </c>
      <c r="B46" s="155">
        <f t="shared" si="2"/>
        <v>0</v>
      </c>
      <c r="C46" s="156">
        <f t="shared" si="3"/>
        <v>0</v>
      </c>
      <c r="D46" s="156">
        <f t="shared" si="4"/>
        <v>0</v>
      </c>
      <c r="E46" s="156">
        <f t="shared" si="4"/>
        <v>0</v>
      </c>
      <c r="F46" s="157">
        <f t="shared" si="5"/>
        <v>0</v>
      </c>
      <c r="G46" s="155">
        <f t="shared" si="6"/>
        <v>0</v>
      </c>
      <c r="H46" s="156">
        <f t="shared" si="7"/>
        <v>0</v>
      </c>
      <c r="I46" s="156">
        <f t="shared" si="8"/>
        <v>0</v>
      </c>
      <c r="J46" s="156">
        <f t="shared" si="8"/>
        <v>0</v>
      </c>
      <c r="K46" s="157">
        <f t="shared" si="9"/>
        <v>0</v>
      </c>
      <c r="V46" s="15"/>
      <c r="W46" s="15"/>
      <c r="X46" s="15"/>
      <c r="Y46" s="16"/>
    </row>
    <row r="47" spans="1:25" ht="14.25" thickBot="1">
      <c r="A47" s="32" t="s">
        <v>29</v>
      </c>
      <c r="B47" s="149">
        <f aca="true" t="shared" si="10" ref="B47:K47">SUM(B41:B46)</f>
        <v>590</v>
      </c>
      <c r="C47" s="150">
        <f t="shared" si="10"/>
        <v>49745516.454509795</v>
      </c>
      <c r="D47" s="150">
        <f t="shared" si="10"/>
        <v>80</v>
      </c>
      <c r="E47" s="150">
        <f t="shared" si="10"/>
        <v>93</v>
      </c>
      <c r="F47" s="151">
        <f t="shared" si="10"/>
        <v>417</v>
      </c>
      <c r="G47" s="149">
        <f t="shared" si="10"/>
        <v>307</v>
      </c>
      <c r="H47" s="150">
        <f t="shared" si="10"/>
        <v>19539618.181808483</v>
      </c>
      <c r="I47" s="150">
        <f t="shared" si="10"/>
        <v>108</v>
      </c>
      <c r="J47" s="150">
        <f t="shared" si="10"/>
        <v>59</v>
      </c>
      <c r="K47" s="151">
        <f t="shared" si="10"/>
        <v>140</v>
      </c>
      <c r="V47" s="15"/>
      <c r="W47" s="15"/>
      <c r="X47" s="15"/>
      <c r="Y47" s="16"/>
    </row>
    <row r="48" spans="1:17" ht="12.75">
      <c r="A48" s="47"/>
      <c r="B48" s="30"/>
      <c r="C48" s="30"/>
      <c r="D48" s="30"/>
      <c r="E48" s="30"/>
      <c r="F48" s="30"/>
      <c r="G48" s="30"/>
      <c r="H48" s="30"/>
      <c r="I48" s="30"/>
      <c r="J48" s="30"/>
      <c r="K48" s="30"/>
      <c r="Q48" s="18"/>
    </row>
    <row r="49" spans="1:12" ht="18" customHeight="1">
      <c r="A49" s="273" t="s">
        <v>154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1">
        <v>0.81818181818</v>
      </c>
      <c r="L49" s="272"/>
    </row>
    <row r="50" spans="1:11" ht="12.75">
      <c r="A50" s="47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47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>
      <c r="A52" s="47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47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47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47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47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47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47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47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47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47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47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47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47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47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47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47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47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47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47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47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47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47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47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47"/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sheetProtection sheet="1"/>
  <mergeCells count="9">
    <mergeCell ref="A10:D10"/>
    <mergeCell ref="K49:L49"/>
    <mergeCell ref="A49:J49"/>
    <mergeCell ref="A11:B11"/>
    <mergeCell ref="A2:G2"/>
    <mergeCell ref="C5:F5"/>
    <mergeCell ref="C6:F6"/>
    <mergeCell ref="C7:F7"/>
    <mergeCell ref="C4:G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7.421875" style="57" customWidth="1"/>
    <col min="2" max="2" width="12.140625" style="57" customWidth="1"/>
    <col min="3" max="3" width="6.421875" style="57" customWidth="1"/>
    <col min="4" max="4" width="12.140625" style="57" customWidth="1"/>
    <col min="5" max="5" width="6.421875" style="57" customWidth="1"/>
    <col min="6" max="6" width="12.140625" style="57" customWidth="1"/>
    <col min="7" max="7" width="6.421875" style="57" customWidth="1"/>
    <col min="8" max="8" width="12.140625" style="57" customWidth="1"/>
    <col min="9" max="9" width="6.421875" style="57" customWidth="1"/>
    <col min="10" max="10" width="12.140625" style="57" customWidth="1"/>
    <col min="11" max="11" width="6.421875" style="57" customWidth="1"/>
    <col min="12" max="12" width="12.140625" style="57" customWidth="1"/>
    <col min="13" max="13" width="6.421875" style="57" customWidth="1"/>
    <col min="14" max="14" width="12.140625" style="57" customWidth="1"/>
    <col min="15" max="15" width="6.421875" style="57" customWidth="1"/>
    <col min="16" max="16" width="3.28125" style="57" customWidth="1"/>
    <col min="17" max="17" width="15.28125" style="57" customWidth="1"/>
    <col min="18" max="18" width="10.8515625" style="194" customWidth="1"/>
    <col min="19" max="19" width="10.28125" style="194" customWidth="1"/>
    <col min="20" max="20" width="9.7109375" style="194" customWidth="1"/>
    <col min="21" max="22" width="11.57421875" style="194" customWidth="1"/>
    <col min="23" max="23" width="8.57421875" style="194" customWidth="1"/>
    <col min="24" max="24" width="10.7109375" style="194" customWidth="1"/>
    <col min="25" max="25" width="2.57421875" style="57" customWidth="1"/>
    <col min="26" max="26" width="15.28125" style="57" customWidth="1"/>
    <col min="27" max="27" width="10.8515625" style="185" customWidth="1"/>
    <col min="28" max="28" width="10.28125" style="185" customWidth="1"/>
    <col min="29" max="29" width="9.7109375" style="185" customWidth="1"/>
    <col min="30" max="31" width="11.57421875" style="185" customWidth="1"/>
    <col min="32" max="32" width="8.57421875" style="185" customWidth="1"/>
    <col min="33" max="33" width="10.7109375" style="185" customWidth="1"/>
    <col min="34" max="16384" width="9.140625" style="57" customWidth="1"/>
  </cols>
  <sheetData>
    <row r="1" spans="1:16" ht="48" customHeight="1" thickBot="1">
      <c r="A1" s="261" t="s">
        <v>184</v>
      </c>
      <c r="B1" s="262"/>
      <c r="C1" s="262"/>
      <c r="D1" s="262"/>
      <c r="E1" s="262"/>
      <c r="F1" s="262"/>
      <c r="G1" s="262"/>
      <c r="H1" s="262"/>
      <c r="I1" s="262"/>
      <c r="J1" s="263"/>
      <c r="K1" s="263"/>
      <c r="L1" s="263"/>
      <c r="M1" s="264"/>
      <c r="N1" s="278"/>
      <c r="O1" s="279"/>
      <c r="P1" s="279"/>
    </row>
    <row r="2" spans="1:33" s="66" customFormat="1" ht="12.75">
      <c r="A2" s="58"/>
      <c r="B2" s="59" t="s">
        <v>31</v>
      </c>
      <c r="C2" s="60"/>
      <c r="D2" s="61" t="s">
        <v>32</v>
      </c>
      <c r="E2" s="62"/>
      <c r="F2" s="63" t="s">
        <v>33</v>
      </c>
      <c r="G2" s="60"/>
      <c r="H2" s="61" t="s">
        <v>34</v>
      </c>
      <c r="I2" s="62"/>
      <c r="J2" s="63" t="s">
        <v>35</v>
      </c>
      <c r="K2" s="60"/>
      <c r="L2" s="61" t="s">
        <v>36</v>
      </c>
      <c r="M2" s="62"/>
      <c r="N2" s="265" t="s">
        <v>175</v>
      </c>
      <c r="O2" s="64"/>
      <c r="P2" s="65"/>
      <c r="R2" s="195"/>
      <c r="S2" s="195"/>
      <c r="T2" s="195"/>
      <c r="U2" s="195"/>
      <c r="V2" s="195"/>
      <c r="W2" s="195"/>
      <c r="X2" s="195"/>
      <c r="AA2" s="186"/>
      <c r="AB2" s="186"/>
      <c r="AC2" s="186"/>
      <c r="AD2" s="186"/>
      <c r="AE2" s="186"/>
      <c r="AF2" s="186"/>
      <c r="AG2" s="186"/>
    </row>
    <row r="3" spans="1:33" ht="26.25" thickBot="1">
      <c r="A3" s="67" t="s">
        <v>37</v>
      </c>
      <c r="B3" s="68" t="s">
        <v>38</v>
      </c>
      <c r="C3" s="69" t="s">
        <v>39</v>
      </c>
      <c r="D3" s="70" t="s">
        <v>38</v>
      </c>
      <c r="E3" s="69" t="s">
        <v>39</v>
      </c>
      <c r="F3" s="70" t="s">
        <v>38</v>
      </c>
      <c r="G3" s="69" t="s">
        <v>39</v>
      </c>
      <c r="H3" s="70" t="s">
        <v>38</v>
      </c>
      <c r="I3" s="69" t="s">
        <v>39</v>
      </c>
      <c r="J3" s="70" t="s">
        <v>38</v>
      </c>
      <c r="K3" s="69" t="s">
        <v>39</v>
      </c>
      <c r="L3" s="70" t="s">
        <v>38</v>
      </c>
      <c r="M3" s="69" t="s">
        <v>39</v>
      </c>
      <c r="N3" s="70" t="s">
        <v>38</v>
      </c>
      <c r="O3" s="266" t="s">
        <v>39</v>
      </c>
      <c r="P3" s="71"/>
      <c r="Q3" s="201" t="s">
        <v>40</v>
      </c>
      <c r="R3" s="201"/>
      <c r="S3" s="201"/>
      <c r="T3" s="201"/>
      <c r="U3" s="201"/>
      <c r="V3" s="201"/>
      <c r="W3" s="201"/>
      <c r="X3" s="201"/>
      <c r="Z3" s="201" t="s">
        <v>41</v>
      </c>
      <c r="AA3" s="201"/>
      <c r="AB3" s="201"/>
      <c r="AC3" s="201"/>
      <c r="AD3" s="201"/>
      <c r="AE3" s="201"/>
      <c r="AF3" s="201"/>
      <c r="AG3" s="201"/>
    </row>
    <row r="4" spans="1:33" ht="18.75" customHeight="1" thickBot="1" thickTop="1">
      <c r="A4" s="72" t="s">
        <v>42</v>
      </c>
      <c r="B4" s="228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Q4" s="73"/>
      <c r="R4" s="196" t="s">
        <v>31</v>
      </c>
      <c r="S4" s="196" t="s">
        <v>32</v>
      </c>
      <c r="T4" s="196" t="s">
        <v>33</v>
      </c>
      <c r="U4" s="196" t="s">
        <v>34</v>
      </c>
      <c r="V4" s="196" t="s">
        <v>35</v>
      </c>
      <c r="W4" s="196" t="s">
        <v>36</v>
      </c>
      <c r="X4" s="197" t="s">
        <v>43</v>
      </c>
      <c r="Z4" s="73"/>
      <c r="AA4" s="187" t="s">
        <v>31</v>
      </c>
      <c r="AB4" s="187" t="s">
        <v>32</v>
      </c>
      <c r="AC4" s="187" t="s">
        <v>33</v>
      </c>
      <c r="AD4" s="187" t="s">
        <v>34</v>
      </c>
      <c r="AE4" s="187" t="s">
        <v>35</v>
      </c>
      <c r="AF4" s="187" t="s">
        <v>36</v>
      </c>
      <c r="AG4" s="188" t="s">
        <v>43</v>
      </c>
    </row>
    <row r="5" spans="1:33" ht="13.5">
      <c r="A5" s="135" t="s">
        <v>44</v>
      </c>
      <c r="B5" s="230">
        <v>2045186.55</v>
      </c>
      <c r="C5" s="235">
        <v>205</v>
      </c>
      <c r="D5" s="238">
        <v>1061879.58</v>
      </c>
      <c r="E5" s="236">
        <v>161</v>
      </c>
      <c r="F5" s="238">
        <v>867949.92</v>
      </c>
      <c r="G5" s="236">
        <v>142</v>
      </c>
      <c r="H5" s="238">
        <v>327272.22</v>
      </c>
      <c r="I5" s="236">
        <v>94</v>
      </c>
      <c r="J5" s="238">
        <v>192025.26</v>
      </c>
      <c r="K5" s="236">
        <v>53</v>
      </c>
      <c r="L5" s="238">
        <v>0</v>
      </c>
      <c r="M5" s="236">
        <v>0</v>
      </c>
      <c r="N5" s="237">
        <f>B5+D5+F5+H5+J5+L5</f>
        <v>4494313.529999999</v>
      </c>
      <c r="O5" s="223">
        <f>C5+E5+G5+I5+K5+M5</f>
        <v>655</v>
      </c>
      <c r="Q5" s="75" t="s">
        <v>44</v>
      </c>
      <c r="R5" s="198">
        <f>IF(('Section I'!$C$25+'Section I'!$H$25)=0,"",B5/('Section I'!$C$25+'Section I'!$H$25))</f>
        <v>0.09758432126656999</v>
      </c>
      <c r="S5" s="198">
        <f>IF(('Section I'!$C$26+'Section I'!$H$26)=0,"",D5/('Section I'!$C$26+'Section I'!$H$26))</f>
        <v>0.08948267837702485</v>
      </c>
      <c r="T5" s="198">
        <f>IF(('Section I'!$C$27+'Section I'!$H$27)=0,"",F5/('Section I'!$C$27+'Section I'!$H$27))</f>
        <v>0.08818398679439723</v>
      </c>
      <c r="U5" s="198">
        <f>IF(('Section I'!$C$28+'Section I'!$H$28)=0,"",H5/('Section I'!$C$28+'Section I'!$H$28))</f>
        <v>0.08562939810217843</v>
      </c>
      <c r="V5" s="198">
        <f>IF(('Section I'!$C$29+'Section I'!$H$29)=0,"",J5/('Section I'!$C$29+'Section I'!$H$29))</f>
        <v>0.08063470481082312</v>
      </c>
      <c r="W5" s="198">
        <f>IF(('Section I'!$C$30+'Section I'!$H$30)=0,"",L5/('Section I'!$C$30+'Section I'!$H$30))</f>
      </c>
      <c r="X5" s="199">
        <f>IF(('Section I'!$C$31+'Section I'!$H$31)=0,0,(B5+D5+F5+H5+J5+L5)/('Section I'!$C$31+'Section I'!$H$31))</f>
        <v>0.0919629936363756</v>
      </c>
      <c r="Z5" s="75" t="s">
        <v>44</v>
      </c>
      <c r="AA5" s="189">
        <f>IF(B5=0,IF(C5=0,"","CHECK"),IF(C5=0,"CHECK",B5/C5))</f>
        <v>9976.519756097561</v>
      </c>
      <c r="AB5" s="189">
        <f>IF(D5=0,IF(E5=0,"","CHECK"),IF(E5=0,"CHECK",D5/E5))</f>
        <v>6595.525341614907</v>
      </c>
      <c r="AC5" s="189">
        <f>IF(F5=0,IF(G5=0,"","CHECK"),IF(G5=0,"CHECK",F5/G5))</f>
        <v>6112.32338028169</v>
      </c>
      <c r="AD5" s="189">
        <f>IF(H5=0,IF(I5=0,"","CHECK"),IF(I5=0,"CHECK",H5/I5))</f>
        <v>3481.619361702127</v>
      </c>
      <c r="AE5" s="189">
        <f>IF(J5=0,IF(K5=0,"","CHECK"),IF(K5=0,"CHECK",J5/K5))</f>
        <v>3623.118113207547</v>
      </c>
      <c r="AF5" s="189">
        <f>IF(L5=0,IF(M5=0,"","CHECK"),IF(M5=0,"CHECK",L5/M5))</f>
      </c>
      <c r="AG5" s="190">
        <f>IF((B5+D5+F5+H5+J5+L5)=0,IF((C5+E5+G5+I5+K5+M5)=0,"","CHECK"),IF((C5+E5+G5+I5+K5+M5)=0,"CHECK",(B5+D5+F5+H5+J5+L5)/(C5+E5+G5+I5+K5+M5)))</f>
        <v>6861.5473740458</v>
      </c>
    </row>
    <row r="6" spans="1:33" ht="13.5">
      <c r="A6" s="225" t="s">
        <v>45</v>
      </c>
      <c r="B6" s="89">
        <v>1281939.93</v>
      </c>
      <c r="C6" s="88">
        <v>197</v>
      </c>
      <c r="D6" s="92">
        <v>996116.58</v>
      </c>
      <c r="E6" s="90">
        <v>155</v>
      </c>
      <c r="F6" s="92">
        <v>816900.75</v>
      </c>
      <c r="G6" s="90">
        <v>130</v>
      </c>
      <c r="H6" s="92">
        <v>386737.56</v>
      </c>
      <c r="I6" s="90">
        <v>72</v>
      </c>
      <c r="J6" s="92">
        <v>232950.42</v>
      </c>
      <c r="K6" s="90">
        <v>46</v>
      </c>
      <c r="L6" s="92">
        <v>0</v>
      </c>
      <c r="M6" s="90">
        <v>0</v>
      </c>
      <c r="N6" s="237">
        <f aca="true" t="shared" si="0" ref="N6:N15">B6+D6+F6+H6+J6+L6</f>
        <v>3714645.2399999998</v>
      </c>
      <c r="O6" s="223">
        <f aca="true" t="shared" si="1" ref="O6:O15">C6+E6+G6+I6+K6+M6</f>
        <v>600</v>
      </c>
      <c r="Q6" s="75" t="s">
        <v>45</v>
      </c>
      <c r="R6" s="198">
        <f>IF(('Section I'!$C$25+'Section I'!$H$25)=0,"",B6/('Section I'!$C$25+'Section I'!$H$25))</f>
        <v>0.06116666373224694</v>
      </c>
      <c r="S6" s="198">
        <f>IF(('Section I'!$C$26+'Section I'!$H$26)=0,"",D6/('Section I'!$C$26+'Section I'!$H$26))</f>
        <v>0.08394094889192798</v>
      </c>
      <c r="T6" s="198">
        <f>IF(('Section I'!$C$27+'Section I'!$H$27)=0,"",F6/('Section I'!$C$27+'Section I'!$H$27))</f>
        <v>0.08299737495261615</v>
      </c>
      <c r="U6" s="198">
        <f>IF(('Section I'!$C$28+'Section I'!$H$28)=0,"",H6/('Section I'!$C$28+'Section I'!$H$28))</f>
        <v>0.10118825388328138</v>
      </c>
      <c r="V6" s="198">
        <f>IF(('Section I'!$C$29+'Section I'!$H$29)=0,"",J6/('Section I'!$C$29+'Section I'!$H$29))</f>
        <v>0.09781988240639417</v>
      </c>
      <c r="W6" s="198">
        <f>IF(('Section I'!$C$30+'Section I'!$H$30)=0,"",L6/('Section I'!$C$30+'Section I'!$H$30))</f>
      </c>
      <c r="X6" s="199">
        <f>IF(('Section I'!$C$31+'Section I'!$H$31)=0,0,(B6+D6+F6+H6+J6+L6)/('Section I'!$C$31+'Section I'!$H$31))</f>
        <v>0.07600936033661919</v>
      </c>
      <c r="Z6" s="75" t="s">
        <v>45</v>
      </c>
      <c r="AA6" s="189">
        <f aca="true" t="shared" si="2" ref="AA6:AA42">IF(B6=0,IF(C6=0,"","CHECK"),IF(C6=0,"CHECK",B6/C6))</f>
        <v>6507.309289340101</v>
      </c>
      <c r="AB6" s="189">
        <f aca="true" t="shared" si="3" ref="AB6:AB42">IF(D6=0,IF(E6=0,"","CHECK"),IF(E6=0,"CHECK",D6/E6))</f>
        <v>6426.558580645161</v>
      </c>
      <c r="AC6" s="189">
        <f aca="true" t="shared" si="4" ref="AC6:AC42">IF(F6=0,IF(G6=0,"","CHECK"),IF(G6=0,"CHECK",F6/G6))</f>
        <v>6283.851923076923</v>
      </c>
      <c r="AD6" s="189">
        <f aca="true" t="shared" si="5" ref="AD6:AD42">IF(H6=0,IF(I6=0,"","CHECK"),IF(I6=0,"CHECK",H6/I6))</f>
        <v>5371.355</v>
      </c>
      <c r="AE6" s="189">
        <f aca="true" t="shared" si="6" ref="AE6:AE42">IF(J6=0,IF(K6=0,"","CHECK"),IF(K6=0,"CHECK",J6/K6))</f>
        <v>5064.1395652173915</v>
      </c>
      <c r="AF6" s="189">
        <f aca="true" t="shared" si="7" ref="AF6:AF42">IF(L6=0,IF(M6=0,"","CHECK"),IF(M6=0,"CHECK",L6/M6))</f>
      </c>
      <c r="AG6" s="190">
        <f aca="true" t="shared" si="8" ref="AG6:AG42">IF((B6+D6+F6+H6+J6+L6)=0,IF((C6+E6+G6+I6+K6+M6)=0,"","CHECK"),IF((C6+E6+G6+I6+K6+M6)=0,"CHECK",(B6+D6+F6+H6+J6+L6)/(C6+E6+G6+I6+K6+M6)))</f>
        <v>6191.0754</v>
      </c>
    </row>
    <row r="7" spans="1:33" ht="13.5">
      <c r="A7" s="225" t="s">
        <v>159</v>
      </c>
      <c r="B7" s="89">
        <v>60708.15</v>
      </c>
      <c r="C7" s="88">
        <v>167</v>
      </c>
      <c r="D7" s="92">
        <v>45820.62</v>
      </c>
      <c r="E7" s="90">
        <v>134</v>
      </c>
      <c r="F7" s="92">
        <v>42206.49</v>
      </c>
      <c r="G7" s="90">
        <v>125</v>
      </c>
      <c r="H7" s="92">
        <v>18719.73</v>
      </c>
      <c r="I7" s="90">
        <v>63</v>
      </c>
      <c r="J7" s="92">
        <v>10969.74</v>
      </c>
      <c r="K7" s="90">
        <v>42</v>
      </c>
      <c r="L7" s="92">
        <v>0</v>
      </c>
      <c r="M7" s="90">
        <v>0</v>
      </c>
      <c r="N7" s="237">
        <f t="shared" si="0"/>
        <v>178424.73</v>
      </c>
      <c r="O7" s="223">
        <f t="shared" si="1"/>
        <v>531</v>
      </c>
      <c r="Q7" s="75" t="s">
        <v>159</v>
      </c>
      <c r="R7" s="198">
        <f>IF(('Section I'!$C$25+'Section I'!$H$25)=0,"",B7/('Section I'!$C$25+'Section I'!$H$25))</f>
        <v>0.002896637283820941</v>
      </c>
      <c r="S7" s="198">
        <f>IF(('Section I'!$C$26+'Section I'!$H$26)=0,"",D7/('Section I'!$C$26+'Section I'!$H$26))</f>
        <v>0.003861221064723622</v>
      </c>
      <c r="T7" s="198">
        <f>IF(('Section I'!$C$27+'Section I'!$H$27)=0,"",F7/('Section I'!$C$27+'Section I'!$H$27))</f>
        <v>0.004288192752869726</v>
      </c>
      <c r="U7" s="198">
        <f>IF(('Section I'!$C$28+'Section I'!$H$28)=0,"",H7/('Section I'!$C$28+'Section I'!$H$28))</f>
        <v>0.004897938518995877</v>
      </c>
      <c r="V7" s="198">
        <f>IF(('Section I'!$C$29+'Section I'!$H$29)=0,"",J7/('Section I'!$C$29+'Section I'!$H$29))</f>
        <v>0.004606382237167541</v>
      </c>
      <c r="W7" s="198">
        <f>IF(('Section I'!$C$30+'Section I'!$H$30)=0,"",L7/('Section I'!$C$30+'Section I'!$H$30))</f>
      </c>
      <c r="X7" s="199">
        <f>IF(('Section I'!$C$31+'Section I'!$H$31)=0,0,(B7+D7+F7+H7+J7+L7)/('Section I'!$C$31+'Section I'!$H$31))</f>
        <v>0.0036509407276625935</v>
      </c>
      <c r="Z7" s="75" t="s">
        <v>159</v>
      </c>
      <c r="AA7" s="189">
        <f t="shared" si="2"/>
        <v>363.5218562874252</v>
      </c>
      <c r="AB7" s="189">
        <f>IF(D7=0,IF(E7=0,"","CHECK"),IF(E7=0,"CHECK",D7/E7))</f>
        <v>341.94492537313437</v>
      </c>
      <c r="AC7" s="189">
        <f>IF(F7=0,IF(G7=0,"","CHECK"),IF(G7=0,"CHECK",F7/G7))</f>
        <v>337.65191999999996</v>
      </c>
      <c r="AD7" s="189">
        <f>IF(H7=0,IF(I7=0,"","CHECK"),IF(I7=0,"CHECK",H7/I7))</f>
        <v>297.1385714285714</v>
      </c>
      <c r="AE7" s="189">
        <f>IF(J7=0,IF(K7=0,"","CHECK"),IF(K7=0,"CHECK",J7/K7))</f>
        <v>261.1842857142857</v>
      </c>
      <c r="AF7" s="189">
        <f>IF(L7=0,IF(M7=0,"","CHECK"),IF(M7=0,"CHECK",L7/M7))</f>
      </c>
      <c r="AG7" s="190">
        <f>IF((B7+D7+F7+H7+J7+L7)=0,IF((C7+E7+G7+I7+K7+M7)=0,"","CHECK"),IF((C7+E7+G7+I7+K7+M7)=0,"CHECK",(B7+D7+F7+H7+J7+L7)/(C7+E7+G7+I7+K7+M7)))</f>
        <v>336.0164406779661</v>
      </c>
    </row>
    <row r="8" spans="1:33" ht="27.75" customHeight="1">
      <c r="A8" s="226" t="s">
        <v>168</v>
      </c>
      <c r="B8" s="221"/>
      <c r="C8" s="220"/>
      <c r="D8" s="253"/>
      <c r="E8" s="222"/>
      <c r="F8" s="253"/>
      <c r="G8" s="222"/>
      <c r="H8" s="253"/>
      <c r="I8" s="222"/>
      <c r="J8" s="253"/>
      <c r="K8" s="222"/>
      <c r="L8" s="253"/>
      <c r="M8" s="222"/>
      <c r="N8" s="237">
        <f t="shared" si="0"/>
        <v>0</v>
      </c>
      <c r="O8" s="223">
        <f t="shared" si="1"/>
        <v>0</v>
      </c>
      <c r="Q8" s="224" t="s">
        <v>176</v>
      </c>
      <c r="R8" s="198">
        <f>IF(('Section I'!$C$25+'Section I'!$H$25)=0,"",B8/('Section I'!$C$25+'Section I'!$H$25))</f>
        <v>0</v>
      </c>
      <c r="S8" s="198">
        <f>IF(('Section I'!$C$26+'Section I'!$H$26)=0,"",D8/('Section I'!$C$26+'Section I'!$H$26))</f>
        <v>0</v>
      </c>
      <c r="T8" s="198">
        <f>IF(('Section I'!$C$27+'Section I'!$H$27)=0,"",F8/('Section I'!$C$27+'Section I'!$H$27))</f>
        <v>0</v>
      </c>
      <c r="U8" s="198">
        <f>IF(('Section I'!$C$28+'Section I'!$H$28)=0,"",H8/('Section I'!$C$28+'Section I'!$H$28))</f>
        <v>0</v>
      </c>
      <c r="V8" s="198">
        <f>IF(('Section I'!$C$29+'Section I'!$H$29)=0,"",J8/('Section I'!$C$29+'Section I'!$H$29))</f>
        <v>0</v>
      </c>
      <c r="W8" s="198">
        <f>IF(('Section I'!$C$30+'Section I'!$H$30)=0,"",L8/('Section I'!$C$30+'Section I'!$H$30))</f>
      </c>
      <c r="X8" s="199">
        <f>IF(('Section I'!$C$31+'Section I'!$H$31)=0,0,(B8+D8+F8+H8+J8+L8)/('Section I'!$C$31+'Section I'!$H$31))</f>
        <v>0</v>
      </c>
      <c r="Z8" s="224" t="s">
        <v>176</v>
      </c>
      <c r="AA8" s="189">
        <f t="shared" si="2"/>
      </c>
      <c r="AB8" s="189">
        <f t="shared" si="3"/>
      </c>
      <c r="AC8" s="189">
        <f t="shared" si="4"/>
      </c>
      <c r="AD8" s="189">
        <f t="shared" si="5"/>
      </c>
      <c r="AE8" s="189">
        <f t="shared" si="6"/>
      </c>
      <c r="AF8" s="189">
        <f t="shared" si="7"/>
      </c>
      <c r="AG8" s="190">
        <f t="shared" si="8"/>
      </c>
    </row>
    <row r="9" spans="1:33" ht="13.5">
      <c r="A9" s="225" t="s">
        <v>160</v>
      </c>
      <c r="B9" s="89">
        <v>11475.9</v>
      </c>
      <c r="C9" s="88">
        <v>205</v>
      </c>
      <c r="D9" s="92">
        <v>9014.76</v>
      </c>
      <c r="E9" s="90">
        <v>161</v>
      </c>
      <c r="F9" s="92">
        <v>7949.16</v>
      </c>
      <c r="G9" s="90">
        <v>142</v>
      </c>
      <c r="H9" s="92">
        <v>5233.95</v>
      </c>
      <c r="I9" s="90">
        <v>94</v>
      </c>
      <c r="J9" s="92">
        <v>2938.32</v>
      </c>
      <c r="K9" s="90">
        <v>53</v>
      </c>
      <c r="L9" s="92">
        <v>0</v>
      </c>
      <c r="M9" s="90">
        <v>0</v>
      </c>
      <c r="N9" s="237">
        <f t="shared" si="0"/>
        <v>36612.09</v>
      </c>
      <c r="O9" s="223">
        <f t="shared" si="1"/>
        <v>655</v>
      </c>
      <c r="Q9" s="75" t="s">
        <v>160</v>
      </c>
      <c r="R9" s="198">
        <f>IF(('Section I'!$C$25+'Section I'!$H$25)=0,"",B9/('Section I'!$C$25+'Section I'!$H$25))</f>
        <v>0.0005475627210745301</v>
      </c>
      <c r="S9" s="198">
        <f>IF(('Section I'!$C$26+'Section I'!$H$26)=0,"",D9/('Section I'!$C$26+'Section I'!$H$26))</f>
        <v>0.0007596575778640254</v>
      </c>
      <c r="T9" s="198">
        <f>IF(('Section I'!$C$27+'Section I'!$H$27)=0,"",F9/('Section I'!$C$27+'Section I'!$H$27))</f>
        <v>0.0008076371738896533</v>
      </c>
      <c r="U9" s="198">
        <f>IF(('Section I'!$C$28+'Section I'!$H$28)=0,"",H9/('Section I'!$C$28+'Section I'!$H$28))</f>
        <v>0.0013694409754573633</v>
      </c>
      <c r="V9" s="198">
        <f>IF(('Section I'!$C$29+'Section I'!$H$29)=0,"",J9/('Section I'!$C$29+'Section I'!$H$29))</f>
        <v>0.0012338510352218129</v>
      </c>
      <c r="W9" s="198">
        <f>IF(('Section I'!$C$30+'Section I'!$H$30)=0,"",L9/('Section I'!$C$30+'Section I'!$H$30))</f>
      </c>
      <c r="X9" s="199">
        <f>IF(('Section I'!$C$31+'Section I'!$H$31)=0,0,(B9+D9+F9+H9+J9+L9)/('Section I'!$C$31+'Section I'!$H$31))</f>
        <v>0.0007491594383012284</v>
      </c>
      <c r="Z9" s="75" t="s">
        <v>160</v>
      </c>
      <c r="AA9" s="189">
        <f t="shared" si="2"/>
        <v>55.98</v>
      </c>
      <c r="AB9" s="189">
        <f t="shared" si="3"/>
        <v>55.992298136645964</v>
      </c>
      <c r="AC9" s="189">
        <f t="shared" si="4"/>
        <v>55.98</v>
      </c>
      <c r="AD9" s="189">
        <f t="shared" si="5"/>
        <v>55.68031914893617</v>
      </c>
      <c r="AE9" s="189">
        <f t="shared" si="6"/>
        <v>55.440000000000005</v>
      </c>
      <c r="AF9" s="189">
        <f t="shared" si="7"/>
      </c>
      <c r="AG9" s="190">
        <f t="shared" si="8"/>
        <v>55.89632061068702</v>
      </c>
    </row>
    <row r="10" spans="1:33" ht="13.5">
      <c r="A10" s="225" t="s">
        <v>161</v>
      </c>
      <c r="B10" s="89">
        <v>46862</v>
      </c>
      <c r="C10" s="88">
        <v>19</v>
      </c>
      <c r="D10" s="92">
        <v>26122.27</v>
      </c>
      <c r="E10" s="90">
        <v>18</v>
      </c>
      <c r="F10" s="92">
        <v>9251.04</v>
      </c>
      <c r="G10" s="90">
        <v>7</v>
      </c>
      <c r="H10" s="92">
        <v>27021.1</v>
      </c>
      <c r="I10" s="90">
        <v>11</v>
      </c>
      <c r="J10" s="92">
        <v>6860.75</v>
      </c>
      <c r="K10" s="90">
        <v>4</v>
      </c>
      <c r="L10" s="92">
        <v>0</v>
      </c>
      <c r="M10" s="90">
        <v>0</v>
      </c>
      <c r="N10" s="237">
        <f t="shared" si="0"/>
        <v>116117.16</v>
      </c>
      <c r="O10" s="223">
        <f t="shared" si="1"/>
        <v>59</v>
      </c>
      <c r="Q10" s="77" t="s">
        <v>161</v>
      </c>
      <c r="R10" s="198">
        <f>IF(('Section I'!$C$25+'Section I'!$H$25)=0,"",B10/('Section I'!$C$25+'Section I'!$H$25))</f>
        <v>0.0022359801178987817</v>
      </c>
      <c r="S10" s="198">
        <f>IF(('Section I'!$C$26+'Section I'!$H$26)=0,"",D10/('Section I'!$C$26+'Section I'!$H$26))</f>
        <v>0.0022012766126341793</v>
      </c>
      <c r="T10" s="198">
        <f>IF(('Section I'!$C$27+'Section I'!$H$27)=0,"",F10/('Section I'!$C$27+'Section I'!$H$27))</f>
        <v>0.0009399085942590335</v>
      </c>
      <c r="U10" s="198">
        <f>IF(('Section I'!$C$28+'Section I'!$H$28)=0,"",H10/('Section I'!$C$28+'Section I'!$H$28))</f>
        <v>0.0070699570194463</v>
      </c>
      <c r="V10" s="198">
        <f>IF(('Section I'!$C$29+'Section I'!$H$29)=0,"",J10/('Section I'!$C$29+'Section I'!$H$29))</f>
        <v>0.0028809467620606512</v>
      </c>
      <c r="W10" s="198">
        <f>IF(('Section I'!$C$30+'Section I'!$H$30)=0,"",L10/('Section I'!$C$30+'Section I'!$H$30))</f>
      </c>
      <c r="X10" s="199">
        <f>IF(('Section I'!$C$31+'Section I'!$H$31)=0,0,(B10+D10+F10+H10+J10+L10)/('Section I'!$C$31+'Section I'!$H$31))</f>
        <v>0.00237599837547471</v>
      </c>
      <c r="Z10" s="77" t="s">
        <v>161</v>
      </c>
      <c r="AA10" s="189">
        <f t="shared" si="2"/>
        <v>2466.4210526315787</v>
      </c>
      <c r="AB10" s="189">
        <f t="shared" si="3"/>
        <v>1451.2372222222223</v>
      </c>
      <c r="AC10" s="189">
        <f t="shared" si="4"/>
        <v>1321.577142857143</v>
      </c>
      <c r="AD10" s="189">
        <f t="shared" si="5"/>
        <v>2456.4636363636364</v>
      </c>
      <c r="AE10" s="189">
        <f t="shared" si="6"/>
        <v>1715.1875</v>
      </c>
      <c r="AF10" s="189">
        <f t="shared" si="7"/>
      </c>
      <c r="AG10" s="190">
        <f t="shared" si="8"/>
        <v>1968.0874576271187</v>
      </c>
    </row>
    <row r="11" spans="1:33" ht="13.5">
      <c r="A11" s="225" t="s">
        <v>162</v>
      </c>
      <c r="B11" s="89">
        <v>1373709.43</v>
      </c>
      <c r="C11" s="88">
        <v>205</v>
      </c>
      <c r="D11" s="92">
        <v>876108.89</v>
      </c>
      <c r="E11" s="90">
        <v>161</v>
      </c>
      <c r="F11" s="92">
        <v>722356.47</v>
      </c>
      <c r="G11" s="90">
        <v>142</v>
      </c>
      <c r="H11" s="92">
        <v>292380.02</v>
      </c>
      <c r="I11" s="90">
        <v>94</v>
      </c>
      <c r="J11" s="92">
        <v>181670.38</v>
      </c>
      <c r="K11" s="90">
        <v>54</v>
      </c>
      <c r="L11" s="92">
        <v>0</v>
      </c>
      <c r="M11" s="90">
        <v>0</v>
      </c>
      <c r="N11" s="237">
        <f t="shared" si="0"/>
        <v>3446225.19</v>
      </c>
      <c r="O11" s="223">
        <f t="shared" si="1"/>
        <v>656</v>
      </c>
      <c r="Q11" s="77" t="s">
        <v>162</v>
      </c>
      <c r="R11" s="198">
        <f>IF(('Section I'!$C$25+'Section I'!$H$25)=0,"",B11/('Section I'!$C$25+'Section I'!$H$25))</f>
        <v>0.0655453666776934</v>
      </c>
      <c r="S11" s="198">
        <f>IF(('Section I'!$C$26+'Section I'!$H$26)=0,"",D11/('Section I'!$C$26+'Section I'!$H$26))</f>
        <v>0.07382811714594063</v>
      </c>
      <c r="T11" s="198">
        <f>IF(('Section I'!$C$27+'Section I'!$H$27)=0,"",F11/('Section I'!$C$27+'Section I'!$H$27))</f>
        <v>0.07339164615779606</v>
      </c>
      <c r="U11" s="198">
        <f>IF(('Section I'!$C$28+'Section I'!$H$28)=0,"",H11/('Section I'!$C$28+'Section I'!$H$28))</f>
        <v>0.07650000091576027</v>
      </c>
      <c r="V11" s="198">
        <f>IF(('Section I'!$C$29+'Section I'!$H$29)=0,"",J11/('Section I'!$C$29+'Section I'!$H$29))</f>
        <v>0.07628651284820583</v>
      </c>
      <c r="W11" s="198">
        <f>IF(('Section I'!$C$30+'Section I'!$H$30)=0,"",L11/('Section I'!$C$30+'Section I'!$H$30))</f>
      </c>
      <c r="X11" s="199">
        <f>IF(('Section I'!$C$31+'Section I'!$H$31)=0,0,(B11+D11+F11+H11+J11+L11)/('Section I'!$C$31+'Section I'!$H$31))</f>
        <v>0.07051692835890942</v>
      </c>
      <c r="Z11" s="77" t="s">
        <v>162</v>
      </c>
      <c r="AA11" s="189">
        <f t="shared" si="2"/>
        <v>6701.021609756097</v>
      </c>
      <c r="AB11" s="189">
        <f t="shared" si="3"/>
        <v>5441.670124223602</v>
      </c>
      <c r="AC11" s="189">
        <f t="shared" si="4"/>
        <v>5087.017394366197</v>
      </c>
      <c r="AD11" s="189">
        <f t="shared" si="5"/>
        <v>3110.425744680851</v>
      </c>
      <c r="AE11" s="189">
        <f t="shared" si="6"/>
        <v>3364.2662962962963</v>
      </c>
      <c r="AF11" s="189">
        <f t="shared" si="7"/>
      </c>
      <c r="AG11" s="190">
        <f t="shared" si="8"/>
        <v>5253.392057926829</v>
      </c>
    </row>
    <row r="12" spans="1:33" ht="13.5">
      <c r="A12" s="225" t="s">
        <v>163</v>
      </c>
      <c r="B12" s="89">
        <v>40766.13</v>
      </c>
      <c r="C12" s="88">
        <v>205</v>
      </c>
      <c r="D12" s="92">
        <v>22722.3</v>
      </c>
      <c r="E12" s="90">
        <v>161</v>
      </c>
      <c r="F12" s="92">
        <v>19088.37</v>
      </c>
      <c r="G12" s="90">
        <v>142</v>
      </c>
      <c r="H12" s="92">
        <v>7472.88</v>
      </c>
      <c r="I12" s="90">
        <v>94</v>
      </c>
      <c r="J12" s="92">
        <v>4577.22</v>
      </c>
      <c r="K12" s="90">
        <v>54</v>
      </c>
      <c r="L12" s="92">
        <v>0</v>
      </c>
      <c r="M12" s="90">
        <v>0</v>
      </c>
      <c r="N12" s="237">
        <f t="shared" si="0"/>
        <v>94626.9</v>
      </c>
      <c r="O12" s="223">
        <f t="shared" si="1"/>
        <v>656</v>
      </c>
      <c r="Q12" s="77" t="s">
        <v>163</v>
      </c>
      <c r="R12" s="198">
        <f>IF(('Section I'!$C$25+'Section I'!$H$25)=0,"",B12/('Section I'!$C$25+'Section I'!$H$25))</f>
        <v>0.0019451209116912863</v>
      </c>
      <c r="S12" s="198">
        <f>IF(('Section I'!$C$26+'Section I'!$H$26)=0,"",D12/('Section I'!$C$26+'Section I'!$H$26))</f>
        <v>0.0019147672685129436</v>
      </c>
      <c r="T12" s="198">
        <f>IF(('Section I'!$C$27+'Section I'!$H$27)=0,"",F12/('Section I'!$C$27+'Section I'!$H$27))</f>
        <v>0.0019393844382249246</v>
      </c>
      <c r="U12" s="198">
        <f>IF(('Section I'!$C$28+'Section I'!$H$28)=0,"",H12/('Section I'!$C$28+'Section I'!$H$28))</f>
        <v>0.0019552475810192724</v>
      </c>
      <c r="V12" s="198">
        <f>IF(('Section I'!$C$29+'Section I'!$H$29)=0,"",J12/('Section I'!$C$29+'Section I'!$H$29))</f>
        <v>0.0019220532942082504</v>
      </c>
      <c r="W12" s="198">
        <f>IF(('Section I'!$C$30+'Section I'!$H$30)=0,"",L12/('Section I'!$C$30+'Section I'!$H$30))</f>
      </c>
      <c r="X12" s="199">
        <f>IF(('Section I'!$C$31+'Section I'!$H$31)=0,0,(B12+D12+F12+H12+J12+L12)/('Section I'!$C$31+'Section I'!$H$31))</f>
        <v>0.0019362630008881358</v>
      </c>
      <c r="Z12" s="77" t="s">
        <v>163</v>
      </c>
      <c r="AA12" s="189">
        <f t="shared" si="2"/>
        <v>198.8591707317073</v>
      </c>
      <c r="AB12" s="189">
        <f t="shared" si="3"/>
        <v>141.13229813664597</v>
      </c>
      <c r="AC12" s="189">
        <f t="shared" si="4"/>
        <v>134.42514084507042</v>
      </c>
      <c r="AD12" s="189">
        <f t="shared" si="5"/>
        <v>79.49872340425532</v>
      </c>
      <c r="AE12" s="189">
        <f t="shared" si="6"/>
        <v>84.76333333333334</v>
      </c>
      <c r="AF12" s="189">
        <f t="shared" si="7"/>
      </c>
      <c r="AG12" s="190">
        <f t="shared" si="8"/>
        <v>144.2483231707317</v>
      </c>
    </row>
    <row r="13" spans="1:33" ht="13.5">
      <c r="A13" s="225" t="s">
        <v>164</v>
      </c>
      <c r="B13" s="89">
        <v>30929.67</v>
      </c>
      <c r="C13" s="88">
        <v>205</v>
      </c>
      <c r="D13" s="92">
        <v>25056.63</v>
      </c>
      <c r="E13" s="90">
        <v>161</v>
      </c>
      <c r="F13" s="92">
        <v>22012.11</v>
      </c>
      <c r="G13" s="90">
        <v>142</v>
      </c>
      <c r="H13" s="92">
        <v>11603.61</v>
      </c>
      <c r="I13" s="90">
        <v>94</v>
      </c>
      <c r="J13" s="92">
        <v>6436.98</v>
      </c>
      <c r="K13" s="90">
        <v>53</v>
      </c>
      <c r="L13" s="92">
        <v>0</v>
      </c>
      <c r="M13" s="90">
        <v>0</v>
      </c>
      <c r="N13" s="237">
        <f t="shared" si="0"/>
        <v>96039</v>
      </c>
      <c r="O13" s="223">
        <f t="shared" si="1"/>
        <v>655</v>
      </c>
      <c r="Q13" s="77" t="s">
        <v>164</v>
      </c>
      <c r="R13" s="198">
        <f>IF(('Section I'!$C$25+'Section I'!$H$25)=0,"",B13/('Section I'!$C$25+'Section I'!$H$25))</f>
        <v>0.0014757826634196238</v>
      </c>
      <c r="S13" s="198">
        <f>IF(('Section I'!$C$26+'Section I'!$H$26)=0,"",D13/('Section I'!$C$26+'Section I'!$H$26))</f>
        <v>0.0021114770504411734</v>
      </c>
      <c r="T13" s="198">
        <f>IF(('Section I'!$C$27+'Section I'!$H$27)=0,"",F13/('Section I'!$C$27+'Section I'!$H$27))</f>
        <v>0.002236437348317077</v>
      </c>
      <c r="U13" s="198">
        <f>IF(('Section I'!$C$28+'Section I'!$H$28)=0,"",H13/('Section I'!$C$28+'Section I'!$H$28))</f>
        <v>0.003036035689532154</v>
      </c>
      <c r="V13" s="198">
        <f>IF(('Section I'!$C$29+'Section I'!$H$29)=0,"",J13/('Section I'!$C$29+'Section I'!$H$29))</f>
        <v>0.0027029984605836345</v>
      </c>
      <c r="W13" s="198">
        <f>IF(('Section I'!$C$30+'Section I'!$H$30)=0,"",L13/('Section I'!$C$30+'Section I'!$H$30))</f>
      </c>
      <c r="X13" s="199">
        <f>IF(('Section I'!$C$31+'Section I'!$H$31)=0,0,(B13+D13+F13+H13+J13+L13)/('Section I'!$C$31+'Section I'!$H$31))</f>
        <v>0.001965157501115388</v>
      </c>
      <c r="Z13" s="77" t="s">
        <v>164</v>
      </c>
      <c r="AA13" s="189">
        <f t="shared" si="2"/>
        <v>150.87643902439024</v>
      </c>
      <c r="AB13" s="189">
        <f t="shared" si="3"/>
        <v>155.63124223602486</v>
      </c>
      <c r="AC13" s="189">
        <f t="shared" si="4"/>
        <v>155.01485915492958</v>
      </c>
      <c r="AD13" s="189">
        <f t="shared" si="5"/>
        <v>123.4426595744681</v>
      </c>
      <c r="AE13" s="189">
        <f t="shared" si="6"/>
        <v>121.45245283018868</v>
      </c>
      <c r="AF13" s="189">
        <f t="shared" si="7"/>
      </c>
      <c r="AG13" s="190">
        <f t="shared" si="8"/>
        <v>146.62442748091604</v>
      </c>
    </row>
    <row r="14" spans="1:33" ht="13.5">
      <c r="A14" s="225" t="s">
        <v>165</v>
      </c>
      <c r="B14" s="89">
        <v>48917.97</v>
      </c>
      <c r="C14" s="88">
        <v>205</v>
      </c>
      <c r="D14" s="92">
        <v>27267.21</v>
      </c>
      <c r="E14" s="90">
        <v>161</v>
      </c>
      <c r="F14" s="92">
        <v>22906.62</v>
      </c>
      <c r="G14" s="90">
        <v>142</v>
      </c>
      <c r="H14" s="92">
        <v>8967.6</v>
      </c>
      <c r="I14" s="90">
        <v>94</v>
      </c>
      <c r="J14" s="92">
        <v>5492.16</v>
      </c>
      <c r="K14" s="90">
        <v>54</v>
      </c>
      <c r="L14" s="92">
        <v>0</v>
      </c>
      <c r="M14" s="90">
        <v>0</v>
      </c>
      <c r="N14" s="237">
        <f t="shared" si="0"/>
        <v>113551.56</v>
      </c>
      <c r="O14" s="223">
        <f t="shared" si="1"/>
        <v>656</v>
      </c>
      <c r="Q14" s="77" t="s">
        <v>165</v>
      </c>
      <c r="R14" s="198">
        <f>IF(('Section I'!$C$25+'Section I'!$H$25)=0,"",B14/('Section I'!$C$25+'Section I'!$H$25))</f>
        <v>0.002334078962228865</v>
      </c>
      <c r="S14" s="198">
        <f>IF(('Section I'!$C$26+'Section I'!$H$26)=0,"",D14/('Section I'!$C$26+'Section I'!$H$26))</f>
        <v>0.0022977586429044957</v>
      </c>
      <c r="T14" s="198">
        <f>IF(('Section I'!$C$27+'Section I'!$H$27)=0,"",F14/('Section I'!$C$27+'Section I'!$H$27))</f>
        <v>0.0023273198476523567</v>
      </c>
      <c r="U14" s="198">
        <f>IF(('Section I'!$C$28+'Section I'!$H$28)=0,"",H14/('Section I'!$C$28+'Section I'!$H$28))</f>
        <v>0.0023463347742166915</v>
      </c>
      <c r="V14" s="198">
        <f>IF(('Section I'!$C$29+'Section I'!$H$29)=0,"",J14/('Section I'!$C$29+'Section I'!$H$29))</f>
        <v>0.00230625231479343</v>
      </c>
      <c r="W14" s="198">
        <f>IF(('Section I'!$C$30+'Section I'!$H$30)=0,"",L14/('Section I'!$C$30+'Section I'!$H$30))</f>
      </c>
      <c r="X14" s="199">
        <f>IF(('Section I'!$C$31+'Section I'!$H$31)=0,0,(B14+D14+F14+H14+J14+L14)/('Section I'!$C$31+'Section I'!$H$31))</f>
        <v>0.0023235008683696627</v>
      </c>
      <c r="Z14" s="77" t="s">
        <v>165</v>
      </c>
      <c r="AA14" s="189">
        <f t="shared" si="2"/>
        <v>238.62424390243902</v>
      </c>
      <c r="AB14" s="189">
        <f t="shared" si="3"/>
        <v>169.36155279503106</v>
      </c>
      <c r="AC14" s="189">
        <f t="shared" si="4"/>
        <v>161.31422535211266</v>
      </c>
      <c r="AD14" s="189">
        <f t="shared" si="5"/>
        <v>95.4</v>
      </c>
      <c r="AE14" s="189">
        <f t="shared" si="6"/>
        <v>101.70666666666666</v>
      </c>
      <c r="AF14" s="189">
        <f t="shared" si="7"/>
      </c>
      <c r="AG14" s="190">
        <f t="shared" si="8"/>
        <v>173.09689024390244</v>
      </c>
    </row>
    <row r="15" spans="1:33" ht="14.25" thickBot="1">
      <c r="A15" s="227" t="s">
        <v>166</v>
      </c>
      <c r="B15" s="239">
        <v>0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1">
        <v>0</v>
      </c>
      <c r="I15" s="242">
        <v>0</v>
      </c>
      <c r="J15" s="241">
        <v>0</v>
      </c>
      <c r="K15" s="242">
        <v>0</v>
      </c>
      <c r="L15" s="241">
        <v>0</v>
      </c>
      <c r="M15" s="242">
        <v>0</v>
      </c>
      <c r="N15" s="243">
        <f t="shared" si="0"/>
        <v>0</v>
      </c>
      <c r="O15" s="244">
        <f t="shared" si="1"/>
        <v>0</v>
      </c>
      <c r="Q15" s="77" t="s">
        <v>166</v>
      </c>
      <c r="R15" s="255">
        <f>IF(('Section I'!$C$25+'Section I'!$H$25)=0,"",B15/('Section I'!$C$25+'Section I'!$H$25))</f>
        <v>0</v>
      </c>
      <c r="S15" s="255">
        <f>IF(('Section I'!$C$26+'Section I'!$H$26)=0,"",D15/('Section I'!$C$26+'Section I'!$H$26))</f>
        <v>0</v>
      </c>
      <c r="T15" s="255">
        <f>IF(('Section I'!$C$27+'Section I'!$H$27)=0,"",F15/('Section I'!$C$27+'Section I'!$H$27))</f>
        <v>0</v>
      </c>
      <c r="U15" s="255">
        <f>IF(('Section I'!$C$28+'Section I'!$H$28)=0,"",H15/('Section I'!$C$28+'Section I'!$H$28))</f>
        <v>0</v>
      </c>
      <c r="V15" s="255">
        <f>IF(('Section I'!$C$29+'Section I'!$H$29)=0,"",J15/('Section I'!$C$29+'Section I'!$H$29))</f>
        <v>0</v>
      </c>
      <c r="W15" s="255">
        <f>IF(('Section I'!$C$30+'Section I'!$H$30)=0,"",L15/('Section I'!$C$30+'Section I'!$H$30))</f>
      </c>
      <c r="X15" s="256">
        <f>IF(('Section I'!$C$31+'Section I'!$H$31)=0,0,(B15+D15+F15+H15+J15+L15)/('Section I'!$C$31+'Section I'!$H$31))</f>
        <v>0</v>
      </c>
      <c r="Z15" s="77" t="s">
        <v>166</v>
      </c>
      <c r="AA15" s="189">
        <f t="shared" si="2"/>
      </c>
      <c r="AB15" s="189">
        <f t="shared" si="3"/>
      </c>
      <c r="AC15" s="189">
        <f t="shared" si="4"/>
      </c>
      <c r="AD15" s="189">
        <f t="shared" si="5"/>
      </c>
      <c r="AE15" s="189">
        <f t="shared" si="6"/>
      </c>
      <c r="AF15" s="189">
        <f t="shared" si="7"/>
      </c>
      <c r="AG15" s="190">
        <f t="shared" si="8"/>
      </c>
    </row>
    <row r="16" spans="1:33" ht="14.25" thickBot="1">
      <c r="A16" s="79" t="s">
        <v>167</v>
      </c>
      <c r="B16" s="158">
        <f aca="true" t="shared" si="9" ref="B16:L16">SUM(B5:B15)</f>
        <v>4940495.7299999995</v>
      </c>
      <c r="C16" s="159">
        <f>MAX(C5:C15)</f>
        <v>205</v>
      </c>
      <c r="D16" s="160">
        <f t="shared" si="9"/>
        <v>3090108.84</v>
      </c>
      <c r="E16" s="159">
        <f>MAX(E5:E15)</f>
        <v>161</v>
      </c>
      <c r="F16" s="158">
        <f t="shared" si="9"/>
        <v>2530620.93</v>
      </c>
      <c r="G16" s="159">
        <f>MAX(G5:G15)</f>
        <v>142</v>
      </c>
      <c r="H16" s="160">
        <f t="shared" si="9"/>
        <v>1085408.6700000002</v>
      </c>
      <c r="I16" s="159">
        <f>MAX(I5:I15)</f>
        <v>94</v>
      </c>
      <c r="J16" s="158">
        <f t="shared" si="9"/>
        <v>643921.2300000001</v>
      </c>
      <c r="K16" s="159">
        <f>MAX(K5:K15)</f>
        <v>54</v>
      </c>
      <c r="L16" s="160">
        <f t="shared" si="9"/>
        <v>0</v>
      </c>
      <c r="M16" s="159">
        <f>MAX(M5:M15)</f>
        <v>0</v>
      </c>
      <c r="N16" s="160">
        <f>SUM(N5:N15)</f>
        <v>12290555.4</v>
      </c>
      <c r="O16" s="159">
        <f>MAX(O5:O15)</f>
        <v>656</v>
      </c>
      <c r="Q16" s="80" t="s">
        <v>167</v>
      </c>
      <c r="R16" s="198">
        <f>IF(('Section I'!$C$25+'Section I'!$H$25)=0,0,B16/('Section I'!$C$25+'Section I'!$H$25))</f>
        <v>0.23573151433664433</v>
      </c>
      <c r="S16" s="198">
        <f>IF(('Section I'!$C$26+'Section I'!$H$26)=0,0,D16/('Section I'!$C$26+'Section I'!$H$26))</f>
        <v>0.2603979026319739</v>
      </c>
      <c r="T16" s="198">
        <f>IF(('Section I'!$C$27+'Section I'!$H$27)=0,0,F16/('Section I'!$C$27+'Section I'!$H$27))</f>
        <v>0.2571118880600222</v>
      </c>
      <c r="U16" s="198">
        <f>IF(('Section I'!$C$28+'Section I'!$H$28)=0,0,H16/('Section I'!$C$28+'Section I'!$H$28))</f>
        <v>0.2839926074598878</v>
      </c>
      <c r="V16" s="198">
        <f>IF(('Section I'!$C$29+'Section I'!$H$29)=0,0,J16/('Section I'!$C$29+'Section I'!$H$29))</f>
        <v>0.27039358416945847</v>
      </c>
      <c r="W16" s="198">
        <f>IF(('Section I'!$C$30+'Section I'!$H$30)=0,0,L16/('Section I'!$C$30+'Section I'!$H$30))</f>
        <v>0</v>
      </c>
      <c r="X16" s="199">
        <f>IF(('Section I'!$C$31+'Section I'!$H$31)=0,0,(B16+D16+F16+H16+J16+L16)/('Section I'!$C$31+'Section I'!$H$31))</f>
        <v>0.25149030224371594</v>
      </c>
      <c r="Z16" s="80" t="s">
        <v>167</v>
      </c>
      <c r="AA16" s="189">
        <f t="shared" si="2"/>
        <v>24099.979170731705</v>
      </c>
      <c r="AB16" s="189">
        <f t="shared" si="3"/>
        <v>19193.22260869565</v>
      </c>
      <c r="AC16" s="189">
        <f t="shared" si="4"/>
        <v>17821.27415492958</v>
      </c>
      <c r="AD16" s="189">
        <f t="shared" si="5"/>
        <v>11546.900744680852</v>
      </c>
      <c r="AE16" s="189">
        <f t="shared" si="6"/>
        <v>11924.467222222223</v>
      </c>
      <c r="AF16" s="189">
        <f t="shared" si="7"/>
      </c>
      <c r="AG16" s="190">
        <f t="shared" si="8"/>
        <v>18735.60274390244</v>
      </c>
    </row>
    <row r="17" spans="1:33" ht="14.25" thickBot="1" thickTop="1">
      <c r="A17" s="81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Q17" s="73"/>
      <c r="R17" s="196" t="s">
        <v>31</v>
      </c>
      <c r="S17" s="196" t="s">
        <v>32</v>
      </c>
      <c r="T17" s="196" t="s">
        <v>33</v>
      </c>
      <c r="U17" s="196" t="s">
        <v>34</v>
      </c>
      <c r="V17" s="196" t="s">
        <v>35</v>
      </c>
      <c r="W17" s="196" t="s">
        <v>36</v>
      </c>
      <c r="X17" s="197" t="s">
        <v>43</v>
      </c>
      <c r="Z17" s="73"/>
      <c r="AA17" s="187" t="s">
        <v>31</v>
      </c>
      <c r="AB17" s="187" t="s">
        <v>32</v>
      </c>
      <c r="AC17" s="187" t="s">
        <v>33</v>
      </c>
      <c r="AD17" s="187" t="s">
        <v>34</v>
      </c>
      <c r="AE17" s="187" t="s">
        <v>35</v>
      </c>
      <c r="AF17" s="187" t="s">
        <v>36</v>
      </c>
      <c r="AG17" s="188" t="s">
        <v>43</v>
      </c>
    </row>
    <row r="18" spans="1:33" ht="13.5">
      <c r="A18" s="74" t="s">
        <v>44</v>
      </c>
      <c r="B18" s="83">
        <v>1638733.2</v>
      </c>
      <c r="C18" s="84">
        <v>142</v>
      </c>
      <c r="D18" s="85">
        <v>442731.48</v>
      </c>
      <c r="E18" s="86">
        <v>58</v>
      </c>
      <c r="F18" s="83">
        <v>101889</v>
      </c>
      <c r="G18" s="84">
        <v>17</v>
      </c>
      <c r="H18" s="85">
        <v>100510.2</v>
      </c>
      <c r="I18" s="86">
        <v>21</v>
      </c>
      <c r="J18" s="83">
        <v>24082.32</v>
      </c>
      <c r="K18" s="84">
        <v>3</v>
      </c>
      <c r="L18" s="85">
        <v>0</v>
      </c>
      <c r="M18" s="86">
        <v>0</v>
      </c>
      <c r="N18" s="223">
        <f>B18+D18+F18+H18+J18+L18</f>
        <v>2307946.1999999997</v>
      </c>
      <c r="O18" s="223">
        <f>C18+E18+G18+I18+K18+M18</f>
        <v>241</v>
      </c>
      <c r="Q18" s="75" t="s">
        <v>44</v>
      </c>
      <c r="R18" s="198">
        <f>IF(('Section I'!$C$33+'Section I'!$H$33)=0,"",B18/('Section I'!$C$33+'Section I'!$H$33))</f>
        <v>0.09494167031035917</v>
      </c>
      <c r="S18" s="198">
        <f>IF(('Section I'!$C$34+'Section I'!$H$34)=0,"",D18/('Section I'!$C$34+'Section I'!$H$34))</f>
        <v>0.0889550265560196</v>
      </c>
      <c r="T18" s="198">
        <f>IF(('Section I'!$C$35+'Section I'!$H$35)=0,"",F18/('Section I'!$C$35+'Section I'!$H$35))</f>
        <v>0.07925873029208323</v>
      </c>
      <c r="U18" s="198">
        <f>IF(('Section I'!$C$36+'Section I'!$H$36)=0,"",H18/('Section I'!$C$36+'Section I'!$H$36))</f>
        <v>0.08740944691523796</v>
      </c>
      <c r="V18" s="198">
        <f>IF(('Section I'!$C$37+'Section I'!$H$37)=0,"",J18/('Section I'!$C$37+'Section I'!$H$37))</f>
        <v>0.08666071711312308</v>
      </c>
      <c r="W18" s="198">
        <f>IF(('Section I'!$C$38+'Section I'!$H$38)=0,"",L18/('Section I'!$C$38+'Section I'!$H$38))</f>
      </c>
      <c r="X18" s="199">
        <f>IF(('Section I'!$C$39+'Section I'!$H$39)=0,0,(B18+D18+F18+H18+J18+L18)/('Section I'!$C$39+'Section I'!$H$39))</f>
        <v>0.09250010650986276</v>
      </c>
      <c r="Z18" s="75" t="s">
        <v>44</v>
      </c>
      <c r="AA18" s="189">
        <f t="shared" si="2"/>
        <v>11540.374647887324</v>
      </c>
      <c r="AB18" s="189">
        <f t="shared" si="3"/>
        <v>7633.301379310345</v>
      </c>
      <c r="AC18" s="189">
        <f t="shared" si="4"/>
        <v>5993.470588235294</v>
      </c>
      <c r="AD18" s="189">
        <f t="shared" si="5"/>
        <v>4786.2</v>
      </c>
      <c r="AE18" s="189">
        <f t="shared" si="6"/>
        <v>8027.44</v>
      </c>
      <c r="AF18" s="189">
        <f t="shared" si="7"/>
      </c>
      <c r="AG18" s="190">
        <f t="shared" si="8"/>
        <v>9576.540248962654</v>
      </c>
    </row>
    <row r="19" spans="1:33" ht="13.5">
      <c r="A19" s="76" t="s">
        <v>45</v>
      </c>
      <c r="B19" s="87">
        <v>987817.68</v>
      </c>
      <c r="C19" s="88">
        <v>133</v>
      </c>
      <c r="D19" s="89">
        <v>393073.92</v>
      </c>
      <c r="E19" s="90">
        <v>57</v>
      </c>
      <c r="F19" s="87">
        <v>111932.88</v>
      </c>
      <c r="G19" s="88">
        <v>17</v>
      </c>
      <c r="H19" s="89">
        <v>104486.04</v>
      </c>
      <c r="I19" s="90">
        <v>18</v>
      </c>
      <c r="J19" s="87">
        <v>16702.92</v>
      </c>
      <c r="K19" s="88">
        <v>2</v>
      </c>
      <c r="L19" s="89">
        <v>0</v>
      </c>
      <c r="M19" s="90">
        <v>0</v>
      </c>
      <c r="N19" s="223">
        <f aca="true" t="shared" si="10" ref="N19:N28">B19+D19+F19+H19+J19+L19</f>
        <v>1614013.44</v>
      </c>
      <c r="O19" s="223">
        <f aca="true" t="shared" si="11" ref="O19:O28">C19+E19+G19+I19+K19+M19</f>
        <v>227</v>
      </c>
      <c r="Q19" s="75" t="s">
        <v>45</v>
      </c>
      <c r="R19" s="198">
        <f>IF(('Section I'!$C$33+'Section I'!$H$33)=0,"",B19/('Section I'!$C$33+'Section I'!$H$33))</f>
        <v>0.05723021935559973</v>
      </c>
      <c r="S19" s="198">
        <f>IF(('Section I'!$C$34+'Section I'!$H$34)=0,"",D19/('Section I'!$C$34+'Section I'!$H$34))</f>
        <v>0.0789776706008769</v>
      </c>
      <c r="T19" s="198">
        <f>IF(('Section I'!$C$35+'Section I'!$H$35)=0,"",F19/('Section I'!$C$35+'Section I'!$H$35))</f>
        <v>0.0870717932920739</v>
      </c>
      <c r="U19" s="198">
        <f>IF(('Section I'!$C$36+'Section I'!$H$36)=0,"",H19/('Section I'!$C$36+'Section I'!$H$36))</f>
        <v>0.09086706589742563</v>
      </c>
      <c r="V19" s="198">
        <f>IF(('Section I'!$C$37+'Section I'!$H$37)=0,"",J19/('Section I'!$C$37+'Section I'!$H$37))</f>
        <v>0.060105796496480644</v>
      </c>
      <c r="W19" s="198">
        <f>IF(('Section I'!$C$38+'Section I'!$H$38)=0,"",L19/('Section I'!$C$38+'Section I'!$H$38))</f>
      </c>
      <c r="X19" s="199">
        <f>IF(('Section I'!$C$39+'Section I'!$H$39)=0,0,(B19+D19+F19+H19+J19+L19)/('Section I'!$C$39+'Section I'!$H$39))</f>
        <v>0.06468799624027198</v>
      </c>
      <c r="Z19" s="75" t="s">
        <v>45</v>
      </c>
      <c r="AA19" s="189">
        <f t="shared" si="2"/>
        <v>7427.20060150376</v>
      </c>
      <c r="AB19" s="189">
        <f t="shared" si="3"/>
        <v>6896.033684210526</v>
      </c>
      <c r="AC19" s="189">
        <f t="shared" si="4"/>
        <v>6584.28705882353</v>
      </c>
      <c r="AD19" s="189">
        <f t="shared" si="5"/>
        <v>5804.78</v>
      </c>
      <c r="AE19" s="189">
        <f t="shared" si="6"/>
        <v>8351.46</v>
      </c>
      <c r="AF19" s="189">
        <f t="shared" si="7"/>
      </c>
      <c r="AG19" s="190">
        <f t="shared" si="8"/>
        <v>7110.191365638766</v>
      </c>
    </row>
    <row r="20" spans="1:33" ht="13.5">
      <c r="A20" s="76" t="s">
        <v>159</v>
      </c>
      <c r="B20" s="87">
        <v>49219.2</v>
      </c>
      <c r="C20" s="88">
        <v>121</v>
      </c>
      <c r="D20" s="89">
        <v>19521.12</v>
      </c>
      <c r="E20" s="90">
        <v>50</v>
      </c>
      <c r="F20" s="87">
        <v>5055</v>
      </c>
      <c r="G20" s="88">
        <v>15</v>
      </c>
      <c r="H20" s="89">
        <v>4852.56</v>
      </c>
      <c r="I20" s="90">
        <v>16</v>
      </c>
      <c r="J20" s="87">
        <v>745.68</v>
      </c>
      <c r="K20" s="88">
        <v>2</v>
      </c>
      <c r="L20" s="89">
        <v>0</v>
      </c>
      <c r="M20" s="90">
        <v>0</v>
      </c>
      <c r="N20" s="223">
        <f t="shared" si="10"/>
        <v>79393.55999999998</v>
      </c>
      <c r="O20" s="223">
        <f t="shared" si="11"/>
        <v>204</v>
      </c>
      <c r="Q20" s="75" t="s">
        <v>159</v>
      </c>
      <c r="R20" s="198">
        <f>IF(('Section I'!$C$33+'Section I'!$H$33)=0,"",B20/('Section I'!$C$33+'Section I'!$H$33))</f>
        <v>0.0028515642810798183</v>
      </c>
      <c r="S20" s="198">
        <f>IF(('Section I'!$C$34+'Section I'!$H$34)=0,"",D20/('Section I'!$C$34+'Section I'!$H$34))</f>
        <v>0.003922245935625009</v>
      </c>
      <c r="T20" s="198">
        <f>IF(('Section I'!$C$35+'Section I'!$H$35)=0,"",F20/('Section I'!$C$35+'Section I'!$H$35))</f>
        <v>0.003932248639465307</v>
      </c>
      <c r="U20" s="198">
        <f>IF(('Section I'!$C$36+'Section I'!$H$36)=0,"",H20/('Section I'!$C$36+'Section I'!$H$36))</f>
        <v>0.004220065085165557</v>
      </c>
      <c r="V20" s="198">
        <f>IF(('Section I'!$C$37+'Section I'!$H$37)=0,"",J20/('Section I'!$C$37+'Section I'!$H$37))</f>
        <v>0.0026833446086969035</v>
      </c>
      <c r="W20" s="198">
        <f>IF(('Section I'!$C$38+'Section I'!$H$38)=0,"",L20/('Section I'!$C$38+'Section I'!$H$38))</f>
      </c>
      <c r="X20" s="199">
        <f>IF(('Section I'!$C$39+'Section I'!$H$39)=0,0,(B20+D20+F20+H20+J20+L20)/('Section I'!$C$39+'Section I'!$H$39))</f>
        <v>0.003182012109379837</v>
      </c>
      <c r="Z20" s="75" t="s">
        <v>159</v>
      </c>
      <c r="AA20" s="189">
        <f t="shared" si="2"/>
        <v>406.77024793388426</v>
      </c>
      <c r="AB20" s="189">
        <f t="shared" si="3"/>
        <v>390.4224</v>
      </c>
      <c r="AC20" s="189">
        <f t="shared" si="4"/>
        <v>337</v>
      </c>
      <c r="AD20" s="189">
        <f t="shared" si="5"/>
        <v>303.285</v>
      </c>
      <c r="AE20" s="189">
        <f t="shared" si="6"/>
        <v>372.84</v>
      </c>
      <c r="AF20" s="189">
        <f t="shared" si="7"/>
      </c>
      <c r="AG20" s="190">
        <f t="shared" si="8"/>
        <v>389.1841176470587</v>
      </c>
    </row>
    <row r="21" spans="1:33" ht="26.25">
      <c r="A21" s="218" t="s">
        <v>168</v>
      </c>
      <c r="B21" s="219"/>
      <c r="C21" s="220"/>
      <c r="D21" s="221"/>
      <c r="E21" s="222"/>
      <c r="F21" s="219"/>
      <c r="G21" s="220"/>
      <c r="H21" s="221"/>
      <c r="I21" s="222"/>
      <c r="J21" s="219"/>
      <c r="K21" s="220"/>
      <c r="L21" s="221"/>
      <c r="M21" s="222"/>
      <c r="N21" s="223">
        <f t="shared" si="10"/>
        <v>0</v>
      </c>
      <c r="O21" s="223">
        <f t="shared" si="11"/>
        <v>0</v>
      </c>
      <c r="Q21" s="224" t="s">
        <v>176</v>
      </c>
      <c r="R21" s="198">
        <f>IF(('Section I'!$C$33+'Section I'!$H$33)=0,"",B21/('Section I'!$C$33+'Section I'!$H$33))</f>
        <v>0</v>
      </c>
      <c r="S21" s="198">
        <f>IF(('Section I'!$C$34+'Section I'!$H$34)=0,"",D21/('Section I'!$C$34+'Section I'!$H$34))</f>
        <v>0</v>
      </c>
      <c r="T21" s="198">
        <f>IF(('Section I'!$C$35+'Section I'!$H$35)=0,"",F21/('Section I'!$C$35+'Section I'!$H$35))</f>
        <v>0</v>
      </c>
      <c r="U21" s="198">
        <f>IF(('Section I'!$C$36+'Section I'!$H$36)=0,"",H21/('Section I'!$C$36+'Section I'!$H$36))</f>
        <v>0</v>
      </c>
      <c r="V21" s="198">
        <f>IF(('Section I'!$C$37+'Section I'!$H$37)=0,"",J21/('Section I'!$C$37+'Section I'!$H$37))</f>
        <v>0</v>
      </c>
      <c r="W21" s="198">
        <f>IF(('Section I'!$C$38+'Section I'!$H$38)=0,"",L21/('Section I'!$C$38+'Section I'!$H$38))</f>
      </c>
      <c r="X21" s="199">
        <f>IF(('Section I'!$C$39+'Section I'!$H$39)=0,0,(B21+D21+F21+H21+J21+L21)/('Section I'!$C$39+'Section I'!$H$39))</f>
        <v>0</v>
      </c>
      <c r="Z21" s="224" t="s">
        <v>176</v>
      </c>
      <c r="AA21" s="189">
        <f>IF(B21=0,IF(C21=0,"","CHECK"),IF(C21=0,"CHECK",B21/C21))</f>
      </c>
      <c r="AB21" s="189">
        <f>IF(D21=0,IF(E21=0,"","CHECK"),IF(E21=0,"CHECK",D21/E21))</f>
      </c>
      <c r="AC21" s="189">
        <f>IF(F21=0,IF(G21=0,"","CHECK"),IF(G21=0,"CHECK",F21/G21))</f>
      </c>
      <c r="AD21" s="189">
        <f>IF(H21=0,IF(I21=0,"","CHECK"),IF(I21=0,"CHECK",H21/I21))</f>
      </c>
      <c r="AE21" s="189">
        <f>IF(J21=0,IF(K21=0,"","CHECK"),IF(K21=0,"CHECK",J21/K21))</f>
      </c>
      <c r="AF21" s="189">
        <f>IF(L21=0,IF(M21=0,"","CHECK"),IF(M21=0,"CHECK",L21/M21))</f>
      </c>
      <c r="AG21" s="190">
        <f>IF((B21+D21+F21+H21+J21+L21)=0,IF((C21+E21+G21+I21+K21+M21)=0,"","CHECK"),IF((C21+E21+G21+I21+K21+M21)=0,"CHECK",(B21+D21+F21+H21+J21+L21)/(C21+E21+G21+I21+K21+M21)))</f>
      </c>
    </row>
    <row r="22" spans="1:33" ht="13.5">
      <c r="A22" s="76" t="s">
        <v>160</v>
      </c>
      <c r="B22" s="87">
        <v>7976.28</v>
      </c>
      <c r="C22" s="88">
        <v>142</v>
      </c>
      <c r="D22" s="89">
        <v>3250.32</v>
      </c>
      <c r="E22" s="90">
        <v>58</v>
      </c>
      <c r="F22" s="87">
        <v>952.68</v>
      </c>
      <c r="G22" s="88">
        <v>17</v>
      </c>
      <c r="H22" s="89">
        <v>1195.44</v>
      </c>
      <c r="I22" s="90">
        <v>21</v>
      </c>
      <c r="J22" s="87">
        <v>168.12</v>
      </c>
      <c r="K22" s="88">
        <v>3</v>
      </c>
      <c r="L22" s="89">
        <v>0</v>
      </c>
      <c r="M22" s="90">
        <v>0</v>
      </c>
      <c r="N22" s="223">
        <f t="shared" si="10"/>
        <v>13542.840000000002</v>
      </c>
      <c r="O22" s="223">
        <f t="shared" si="11"/>
        <v>241</v>
      </c>
      <c r="Q22" s="75" t="s">
        <v>160</v>
      </c>
      <c r="R22" s="198">
        <f>IF(('Section I'!$C$33+'Section I'!$H$33)=0,"",B22/('Section I'!$C$33+'Section I'!$H$33))</f>
        <v>0.00046211387312047604</v>
      </c>
      <c r="S22" s="198">
        <f>IF(('Section I'!$C$34+'Section I'!$H$34)=0,"",D22/('Section I'!$C$34+'Section I'!$H$34))</f>
        <v>0.0006530647016913313</v>
      </c>
      <c r="T22" s="198">
        <f>IF(('Section I'!$C$35+'Section I'!$H$35)=0,"",F22/('Section I'!$C$35+'Section I'!$H$35))</f>
        <v>0.0007410830136193489</v>
      </c>
      <c r="U22" s="198">
        <f>IF(('Section I'!$C$36+'Section I'!$H$36)=0,"",H22/('Section I'!$C$36+'Section I'!$H$36))</f>
        <v>0.001039623333953689</v>
      </c>
      <c r="V22" s="198">
        <f>IF(('Section I'!$C$37+'Section I'!$H$37)=0,"",J22/('Section I'!$C$37+'Section I'!$H$37))</f>
        <v>0.0006049832308954558</v>
      </c>
      <c r="W22" s="198">
        <f>IF(('Section I'!$C$38+'Section I'!$H$38)=0,"",L22/('Section I'!$C$38+'Section I'!$H$38))</f>
      </c>
      <c r="X22" s="199">
        <f>IF(('Section I'!$C$39+'Section I'!$H$39)=0,0,(B22+D22+F22+H22+J22+L22)/('Section I'!$C$39+'Section I'!$H$39))</f>
        <v>0.0005427830780656976</v>
      </c>
      <c r="Z22" s="75" t="s">
        <v>160</v>
      </c>
      <c r="AA22" s="189">
        <f t="shared" si="2"/>
        <v>56.170985915492956</v>
      </c>
      <c r="AB22" s="189">
        <f t="shared" si="3"/>
        <v>56.040000000000006</v>
      </c>
      <c r="AC22" s="189">
        <f t="shared" si="4"/>
        <v>56.04</v>
      </c>
      <c r="AD22" s="189">
        <f t="shared" si="5"/>
        <v>56.925714285714285</v>
      </c>
      <c r="AE22" s="189">
        <f t="shared" si="6"/>
        <v>56.04</v>
      </c>
      <c r="AF22" s="189">
        <f t="shared" si="7"/>
      </c>
      <c r="AG22" s="190">
        <f t="shared" si="8"/>
        <v>56.194356846473035</v>
      </c>
    </row>
    <row r="23" spans="1:33" ht="13.5">
      <c r="A23" s="76" t="s">
        <v>161</v>
      </c>
      <c r="B23" s="83">
        <v>33836</v>
      </c>
      <c r="C23" s="84">
        <v>14</v>
      </c>
      <c r="D23" s="85">
        <v>21849</v>
      </c>
      <c r="E23" s="86">
        <v>10</v>
      </c>
      <c r="F23" s="83">
        <v>0</v>
      </c>
      <c r="G23" s="84">
        <v>0</v>
      </c>
      <c r="H23" s="85">
        <v>7024.7</v>
      </c>
      <c r="I23" s="86">
        <v>6</v>
      </c>
      <c r="J23" s="83">
        <v>919.35</v>
      </c>
      <c r="K23" s="84">
        <v>1</v>
      </c>
      <c r="L23" s="85">
        <v>0</v>
      </c>
      <c r="M23" s="86">
        <v>0</v>
      </c>
      <c r="N23" s="223">
        <f t="shared" si="10"/>
        <v>63629.049999999996</v>
      </c>
      <c r="O23" s="223">
        <f t="shared" si="11"/>
        <v>31</v>
      </c>
      <c r="Q23" s="77" t="s">
        <v>161</v>
      </c>
      <c r="R23" s="198">
        <f>IF(('Section I'!$C$33+'Section I'!$H$33)=0,"",B23/('Section I'!$C$33+'Section I'!$H$33))</f>
        <v>0.001960322984010645</v>
      </c>
      <c r="S23" s="198">
        <f>IF(('Section I'!$C$34+'Section I'!$H$34)=0,"",D23/('Section I'!$C$34+'Section I'!$H$34))</f>
        <v>0.004389971038929674</v>
      </c>
      <c r="T23" s="198">
        <f>IF(('Section I'!$C$35+'Section I'!$H$35)=0,"",F23/('Section I'!$C$35+'Section I'!$H$35))</f>
        <v>0</v>
      </c>
      <c r="U23" s="198">
        <f>IF(('Section I'!$C$36+'Section I'!$H$36)=0,"",H23/('Section I'!$C$36+'Section I'!$H$36))</f>
        <v>0.006109082876618215</v>
      </c>
      <c r="V23" s="198">
        <f>IF(('Section I'!$C$37+'Section I'!$H$37)=0,"",J23/('Section I'!$C$37+'Section I'!$H$37))</f>
        <v>0.0033082996271932984</v>
      </c>
      <c r="W23" s="198">
        <f>IF(('Section I'!$C$38+'Section I'!$H$38)=0,"",L23/('Section I'!$C$38+'Section I'!$H$38))</f>
      </c>
      <c r="X23" s="199">
        <f>IF(('Section I'!$C$39+'Section I'!$H$39)=0,0,(B23+D23+F23+H23+J23+L23)/('Section I'!$C$39+'Section I'!$H$39))</f>
        <v>0.0025501867860357333</v>
      </c>
      <c r="Z23" s="77" t="s">
        <v>161</v>
      </c>
      <c r="AA23" s="189">
        <f t="shared" si="2"/>
        <v>2416.8571428571427</v>
      </c>
      <c r="AB23" s="189">
        <f t="shared" si="3"/>
        <v>2184.9</v>
      </c>
      <c r="AC23" s="189">
        <f t="shared" si="4"/>
      </c>
      <c r="AD23" s="189">
        <f t="shared" si="5"/>
        <v>1170.7833333333333</v>
      </c>
      <c r="AE23" s="189">
        <f t="shared" si="6"/>
        <v>919.35</v>
      </c>
      <c r="AF23" s="189">
        <f t="shared" si="7"/>
      </c>
      <c r="AG23" s="190">
        <f t="shared" si="8"/>
        <v>2052.5499999999997</v>
      </c>
    </row>
    <row r="24" spans="1:33" ht="13.5">
      <c r="A24" s="76" t="s">
        <v>162</v>
      </c>
      <c r="B24" s="87">
        <v>1145723.9</v>
      </c>
      <c r="C24" s="88">
        <v>142</v>
      </c>
      <c r="D24" s="89">
        <v>377687.19</v>
      </c>
      <c r="E24" s="90">
        <v>58</v>
      </c>
      <c r="F24" s="87">
        <v>98342.59</v>
      </c>
      <c r="G24" s="88">
        <v>17</v>
      </c>
      <c r="H24" s="89">
        <v>87767.27</v>
      </c>
      <c r="I24" s="90">
        <v>21</v>
      </c>
      <c r="J24" s="87">
        <v>21258.74</v>
      </c>
      <c r="K24" s="88">
        <v>3</v>
      </c>
      <c r="L24" s="89">
        <v>0</v>
      </c>
      <c r="M24" s="90">
        <v>0</v>
      </c>
      <c r="N24" s="223">
        <f t="shared" si="10"/>
        <v>1730779.69</v>
      </c>
      <c r="O24" s="223">
        <f t="shared" si="11"/>
        <v>241</v>
      </c>
      <c r="Q24" s="77" t="s">
        <v>162</v>
      </c>
      <c r="R24" s="198">
        <f>IF(('Section I'!$C$33+'Section I'!$H$33)=0,"",B24/('Section I'!$C$33+'Section I'!$H$33))</f>
        <v>0.0663786763949732</v>
      </c>
      <c r="S24" s="198">
        <f>IF(('Section I'!$C$34+'Section I'!$H$34)=0,"",D24/('Section I'!$C$34+'Section I'!$H$34))</f>
        <v>0.07588611954207192</v>
      </c>
      <c r="T24" s="198">
        <f>IF(('Section I'!$C$35+'Section I'!$H$35)=0,"",F24/('Section I'!$C$35+'Section I'!$H$35))</f>
        <v>0.07650000311157162</v>
      </c>
      <c r="U24" s="198">
        <f>IF(('Section I'!$C$36+'Section I'!$H$36)=0,"",H24/('Section I'!$C$36+'Section I'!$H$36))</f>
        <v>0.07632746256559392</v>
      </c>
      <c r="V24" s="198">
        <f>IF(('Section I'!$C$37+'Section I'!$H$37)=0,"",J24/('Section I'!$C$37+'Section I'!$H$37))</f>
        <v>0.07650000719704059</v>
      </c>
      <c r="W24" s="198">
        <f>IF(('Section I'!$C$38+'Section I'!$H$38)=0,"",L24/('Section I'!$C$38+'Section I'!$H$38))</f>
      </c>
      <c r="X24" s="199">
        <f>IF(('Section I'!$C$39+'Section I'!$H$39)=0,0,(B24+D24+F24+H24+J24+L24)/('Section I'!$C$39+'Section I'!$H$39))</f>
        <v>0.069367867270956</v>
      </c>
      <c r="Z24" s="77" t="s">
        <v>162</v>
      </c>
      <c r="AA24" s="189">
        <f t="shared" si="2"/>
        <v>8068.4781690140835</v>
      </c>
      <c r="AB24" s="189">
        <f t="shared" si="3"/>
        <v>6511.848103448276</v>
      </c>
      <c r="AC24" s="189">
        <f t="shared" si="4"/>
        <v>5784.858235294118</v>
      </c>
      <c r="AD24" s="189">
        <f t="shared" si="5"/>
        <v>4179.39380952381</v>
      </c>
      <c r="AE24" s="189">
        <f t="shared" si="6"/>
        <v>7086.246666666667</v>
      </c>
      <c r="AF24" s="189">
        <f t="shared" si="7"/>
      </c>
      <c r="AG24" s="190">
        <f t="shared" si="8"/>
        <v>7181.65846473029</v>
      </c>
    </row>
    <row r="25" spans="1:33" ht="13.5">
      <c r="A25" s="76" t="s">
        <v>163</v>
      </c>
      <c r="B25" s="87">
        <v>33324.72</v>
      </c>
      <c r="C25" s="88">
        <v>142</v>
      </c>
      <c r="D25" s="92">
        <v>9556.08</v>
      </c>
      <c r="E25" s="90">
        <v>58</v>
      </c>
      <c r="F25" s="87">
        <v>2479.92</v>
      </c>
      <c r="G25" s="88">
        <v>17</v>
      </c>
      <c r="H25" s="92">
        <v>2243.64</v>
      </c>
      <c r="I25" s="90">
        <v>21</v>
      </c>
      <c r="J25" s="87">
        <v>536.52</v>
      </c>
      <c r="K25" s="88">
        <v>3</v>
      </c>
      <c r="L25" s="89">
        <v>0</v>
      </c>
      <c r="M25" s="90">
        <v>0</v>
      </c>
      <c r="N25" s="223">
        <f t="shared" si="10"/>
        <v>48140.88</v>
      </c>
      <c r="O25" s="223">
        <f t="shared" si="11"/>
        <v>241</v>
      </c>
      <c r="Q25" s="77" t="s">
        <v>163</v>
      </c>
      <c r="R25" s="198">
        <f>IF(('Section I'!$C$33+'Section I'!$H$33)=0,"",B25/('Section I'!$C$33+'Section I'!$H$33))</f>
        <v>0.001930701458556544</v>
      </c>
      <c r="S25" s="198">
        <f>IF(('Section I'!$C$34+'Section I'!$H$34)=0,"",D25/('Section I'!$C$34+'Section I'!$H$34))</f>
        <v>0.0019200381914822224</v>
      </c>
      <c r="T25" s="198">
        <f>IF(('Section I'!$C$35+'Section I'!$H$35)=0,"",F25/('Section I'!$C$35+'Section I'!$H$35))</f>
        <v>0.0019291121752686065</v>
      </c>
      <c r="U25" s="198">
        <f>IF(('Section I'!$C$36+'Section I'!$H$36)=0,"",H25/('Section I'!$C$36+'Section I'!$H$36))</f>
        <v>0.0019511983010371534</v>
      </c>
      <c r="V25" s="198">
        <f>IF(('Section I'!$C$37+'Section I'!$H$37)=0,"",J25/('Section I'!$C$37+'Section I'!$H$37))</f>
        <v>0.0019306781051631567</v>
      </c>
      <c r="W25" s="198">
        <f>IF(('Section I'!$C$38+'Section I'!$H$38)=0,"",L25/('Section I'!$C$38+'Section I'!$H$38))</f>
      </c>
      <c r="X25" s="199">
        <f>IF(('Section I'!$C$39+'Section I'!$H$39)=0,0,(B25+D25+F25+H25+J25+L25)/('Section I'!$C$39+'Section I'!$H$39))</f>
        <v>0.0019294368852612433</v>
      </c>
      <c r="Z25" s="77" t="s">
        <v>163</v>
      </c>
      <c r="AA25" s="189">
        <f t="shared" si="2"/>
        <v>234.6811267605634</v>
      </c>
      <c r="AB25" s="189">
        <f t="shared" si="3"/>
        <v>164.76</v>
      </c>
      <c r="AC25" s="189">
        <f t="shared" si="4"/>
        <v>145.87764705882353</v>
      </c>
      <c r="AD25" s="189">
        <f t="shared" si="5"/>
        <v>106.83999999999999</v>
      </c>
      <c r="AE25" s="189">
        <f t="shared" si="6"/>
        <v>178.84</v>
      </c>
      <c r="AF25" s="189">
        <f t="shared" si="7"/>
      </c>
      <c r="AG25" s="190">
        <f t="shared" si="8"/>
        <v>199.75468879668048</v>
      </c>
    </row>
    <row r="26" spans="1:33" ht="13.5">
      <c r="A26" s="76" t="s">
        <v>164</v>
      </c>
      <c r="B26" s="83">
        <v>21852.96</v>
      </c>
      <c r="C26" s="84">
        <v>142</v>
      </c>
      <c r="D26" s="85">
        <v>9048</v>
      </c>
      <c r="E26" s="86">
        <v>58</v>
      </c>
      <c r="F26" s="83">
        <v>2652</v>
      </c>
      <c r="G26" s="84">
        <v>17</v>
      </c>
      <c r="H26" s="85">
        <v>3006.6</v>
      </c>
      <c r="I26" s="86">
        <v>21</v>
      </c>
      <c r="J26" s="83">
        <v>468</v>
      </c>
      <c r="K26" s="84">
        <v>3</v>
      </c>
      <c r="L26" s="85">
        <v>0</v>
      </c>
      <c r="M26" s="86">
        <v>0</v>
      </c>
      <c r="N26" s="223">
        <f t="shared" si="10"/>
        <v>37027.56</v>
      </c>
      <c r="O26" s="223">
        <f t="shared" si="11"/>
        <v>241</v>
      </c>
      <c r="Q26" s="77" t="s">
        <v>164</v>
      </c>
      <c r="R26" s="198">
        <f>IF(('Section I'!$C$33+'Section I'!$H$33)=0,"",B26/('Section I'!$C$33+'Section I'!$H$33))</f>
        <v>0.001266073405741378</v>
      </c>
      <c r="S26" s="198">
        <f>IF(('Section I'!$C$34+'Section I'!$H$34)=0,"",D26/('Section I'!$C$34+'Section I'!$H$34))</f>
        <v>0.0018179531310465325</v>
      </c>
      <c r="T26" s="198">
        <f>IF(('Section I'!$C$35+'Section I'!$H$35)=0,"",F26/('Section I'!$C$35+'Section I'!$H$35))</f>
        <v>0.002062971986520672</v>
      </c>
      <c r="U26" s="198">
        <f>IF(('Section I'!$C$36+'Section I'!$H$36)=0,"",H26/('Section I'!$C$36+'Section I'!$H$36))</f>
        <v>0.0026147121694649346</v>
      </c>
      <c r="V26" s="198">
        <f>IF(('Section I'!$C$37+'Section I'!$H$37)=0,"",J26/('Section I'!$C$37+'Section I'!$H$37))</f>
        <v>0.0016841074949980569</v>
      </c>
      <c r="W26" s="198">
        <f>IF(('Section I'!$C$38+'Section I'!$H$38)=0,"",L26/('Section I'!$C$38+'Section I'!$H$38))</f>
      </c>
      <c r="X26" s="199">
        <f>IF(('Section I'!$C$39+'Section I'!$H$39)=0,0,(B26+D26+F26+H26+J26+L26)/('Section I'!$C$39+'Section I'!$H$39))</f>
        <v>0.0014840264663883128</v>
      </c>
      <c r="Z26" s="77" t="s">
        <v>164</v>
      </c>
      <c r="AA26" s="189">
        <f t="shared" si="2"/>
        <v>153.89408450704224</v>
      </c>
      <c r="AB26" s="189">
        <f t="shared" si="3"/>
        <v>156</v>
      </c>
      <c r="AC26" s="189">
        <f t="shared" si="4"/>
        <v>156</v>
      </c>
      <c r="AD26" s="189">
        <f t="shared" si="5"/>
        <v>143.17142857142858</v>
      </c>
      <c r="AE26" s="189">
        <f t="shared" si="6"/>
        <v>156</v>
      </c>
      <c r="AF26" s="189">
        <f t="shared" si="7"/>
      </c>
      <c r="AG26" s="190">
        <f t="shared" si="8"/>
        <v>153.64132780082986</v>
      </c>
    </row>
    <row r="27" spans="1:33" ht="13.5">
      <c r="A27" s="76" t="s">
        <v>165</v>
      </c>
      <c r="B27" s="87">
        <v>39991.2</v>
      </c>
      <c r="C27" s="88">
        <v>142</v>
      </c>
      <c r="D27" s="89">
        <v>11467.8</v>
      </c>
      <c r="E27" s="90">
        <v>58</v>
      </c>
      <c r="F27" s="87">
        <v>2976.24</v>
      </c>
      <c r="G27" s="88">
        <v>17</v>
      </c>
      <c r="H27" s="89">
        <v>2692.44</v>
      </c>
      <c r="I27" s="90">
        <v>21</v>
      </c>
      <c r="J27" s="87">
        <v>644.04</v>
      </c>
      <c r="K27" s="88">
        <v>3</v>
      </c>
      <c r="L27" s="89">
        <v>0</v>
      </c>
      <c r="M27" s="90">
        <v>0</v>
      </c>
      <c r="N27" s="223">
        <f t="shared" si="10"/>
        <v>57771.72</v>
      </c>
      <c r="O27" s="223">
        <f t="shared" si="11"/>
        <v>241</v>
      </c>
      <c r="Q27" s="77" t="s">
        <v>165</v>
      </c>
      <c r="R27" s="198">
        <f>IF(('Section I'!$C$33+'Section I'!$H$33)=0,"",B27/('Section I'!$C$33+'Section I'!$H$33))</f>
        <v>0.002316930739986006</v>
      </c>
      <c r="S27" s="198">
        <f>IF(('Section I'!$C$34+'Section I'!$H$34)=0,"",D27/('Section I'!$C$34+'Section I'!$H$34))</f>
        <v>0.0023041470950724385</v>
      </c>
      <c r="T27" s="198">
        <f>IF(('Section I'!$C$35+'Section I'!$H$35)=0,"",F27/('Section I'!$C$35+'Section I'!$H$35))</f>
        <v>0.0023151959823387194</v>
      </c>
      <c r="U27" s="198">
        <f>IF(('Section I'!$C$36+'Section I'!$H$36)=0,"",H27/('Section I'!$C$36+'Section I'!$H$36))</f>
        <v>0.002341500576582907</v>
      </c>
      <c r="V27" s="198">
        <f>IF(('Section I'!$C$37+'Section I'!$H$37)=0,"",J27/('Section I'!$C$37+'Section I'!$H$37))</f>
        <v>0.0023175910065780948</v>
      </c>
      <c r="W27" s="198">
        <f>IF(('Section I'!$C$38+'Section I'!$H$38)=0,"",L27/('Section I'!$C$38+'Section I'!$H$38))</f>
      </c>
      <c r="X27" s="199">
        <f>IF(('Section I'!$C$39+'Section I'!$H$39)=0,0,(B27+D27+F27+H27+J27+L27)/('Section I'!$C$39+'Section I'!$H$39))</f>
        <v>0.0023154310326895704</v>
      </c>
      <c r="Z27" s="77" t="s">
        <v>165</v>
      </c>
      <c r="AA27" s="189">
        <f t="shared" si="2"/>
        <v>281.6281690140845</v>
      </c>
      <c r="AB27" s="189">
        <f t="shared" si="3"/>
        <v>197.7206896551724</v>
      </c>
      <c r="AC27" s="189">
        <f t="shared" si="4"/>
        <v>175.07294117647058</v>
      </c>
      <c r="AD27" s="189">
        <f t="shared" si="5"/>
        <v>128.21142857142857</v>
      </c>
      <c r="AE27" s="189">
        <f t="shared" si="6"/>
        <v>214.67999999999998</v>
      </c>
      <c r="AF27" s="189">
        <f t="shared" si="7"/>
      </c>
      <c r="AG27" s="190">
        <f t="shared" si="8"/>
        <v>239.71668049792532</v>
      </c>
    </row>
    <row r="28" spans="1:33" ht="14.25" thickBot="1">
      <c r="A28" s="78" t="s">
        <v>166</v>
      </c>
      <c r="B28" s="245">
        <v>0</v>
      </c>
      <c r="C28" s="240">
        <v>0</v>
      </c>
      <c r="D28" s="239">
        <v>0</v>
      </c>
      <c r="E28" s="242">
        <v>0</v>
      </c>
      <c r="F28" s="246">
        <v>0</v>
      </c>
      <c r="G28" s="240">
        <v>0</v>
      </c>
      <c r="H28" s="239">
        <v>0</v>
      </c>
      <c r="I28" s="242">
        <v>0</v>
      </c>
      <c r="J28" s="246">
        <v>0</v>
      </c>
      <c r="K28" s="240">
        <v>0</v>
      </c>
      <c r="L28" s="239">
        <v>0</v>
      </c>
      <c r="M28" s="242">
        <v>0</v>
      </c>
      <c r="N28" s="244">
        <f t="shared" si="10"/>
        <v>0</v>
      </c>
      <c r="O28" s="244">
        <f t="shared" si="11"/>
        <v>0</v>
      </c>
      <c r="Q28" s="77" t="s">
        <v>166</v>
      </c>
      <c r="R28" s="255">
        <f>IF(('Section I'!$C$33+'Section I'!$H$33)=0,"",B28/('Section I'!$C$33+'Section I'!$H$33))</f>
        <v>0</v>
      </c>
      <c r="S28" s="255">
        <f>IF(('Section I'!$C$34+'Section I'!$H$34)=0,"",D28/('Section I'!$C$34+'Section I'!$H$34))</f>
        <v>0</v>
      </c>
      <c r="T28" s="255">
        <f>IF(('Section I'!$C$35+'Section I'!$H$35)=0,"",F28/('Section I'!$C$35+'Section I'!$H$35))</f>
        <v>0</v>
      </c>
      <c r="U28" s="255">
        <f>IF(('Section I'!$C$36+'Section I'!$H$36)=0,"",H28/('Section I'!$C$36+'Section I'!$H$36))</f>
        <v>0</v>
      </c>
      <c r="V28" s="255">
        <f>IF(('Section I'!$C$37+'Section I'!$H$37)=0,"",J28/('Section I'!$C$37+'Section I'!$H$37))</f>
        <v>0</v>
      </c>
      <c r="W28" s="255">
        <f>IF(('Section I'!$C$38+'Section I'!$H$38)=0,"",L28/('Section I'!$C$38+'Section I'!$H$38))</f>
      </c>
      <c r="X28" s="256">
        <f>IF(('Section I'!$C$39+'Section I'!$H$39)=0,0,(B28+D28+F28+H28+J28+L28)/('Section I'!$C$39+'Section I'!$H$39))</f>
        <v>0</v>
      </c>
      <c r="Z28" s="77" t="s">
        <v>166</v>
      </c>
      <c r="AA28" s="189">
        <f t="shared" si="2"/>
      </c>
      <c r="AB28" s="189">
        <f t="shared" si="3"/>
      </c>
      <c r="AC28" s="189">
        <f t="shared" si="4"/>
      </c>
      <c r="AD28" s="189">
        <f t="shared" si="5"/>
      </c>
      <c r="AE28" s="189">
        <f t="shared" si="6"/>
      </c>
      <c r="AF28" s="189">
        <f t="shared" si="7"/>
      </c>
      <c r="AG28" s="190">
        <f t="shared" si="8"/>
      </c>
    </row>
    <row r="29" spans="1:33" ht="14.25" thickBot="1">
      <c r="A29" s="79" t="s">
        <v>167</v>
      </c>
      <c r="B29" s="158">
        <f aca="true" t="shared" si="12" ref="B29:L29">SUM(B18:B28)</f>
        <v>3958475.14</v>
      </c>
      <c r="C29" s="159">
        <f>MAX(C18:C28)</f>
        <v>142</v>
      </c>
      <c r="D29" s="160">
        <f t="shared" si="12"/>
        <v>1288184.91</v>
      </c>
      <c r="E29" s="159">
        <f>MAX(E18:E28)</f>
        <v>58</v>
      </c>
      <c r="F29" s="158">
        <f t="shared" si="12"/>
        <v>326280.31</v>
      </c>
      <c r="G29" s="159">
        <f>MAX(G18:G28)</f>
        <v>17</v>
      </c>
      <c r="H29" s="160">
        <f t="shared" si="12"/>
        <v>313778.89</v>
      </c>
      <c r="I29" s="159">
        <f>MAX(I18:I28)</f>
        <v>21</v>
      </c>
      <c r="J29" s="158">
        <f t="shared" si="12"/>
        <v>65525.69</v>
      </c>
      <c r="K29" s="159">
        <f>MAX(K18:K28)</f>
        <v>3</v>
      </c>
      <c r="L29" s="160">
        <f t="shared" si="12"/>
        <v>0</v>
      </c>
      <c r="M29" s="159">
        <f>MAX(M18:M28)</f>
        <v>0</v>
      </c>
      <c r="N29" s="160">
        <f>SUM(N18:N28)</f>
        <v>5952244.939999999</v>
      </c>
      <c r="O29" s="159">
        <f>MAX(O18:O28)</f>
        <v>241</v>
      </c>
      <c r="Q29" s="80" t="s">
        <v>167</v>
      </c>
      <c r="R29" s="198">
        <f>IF(('Section I'!$C$33+'Section I'!$H$33)=0,0,B29/('Section I'!$C$33+'Section I'!$H$33))</f>
        <v>0.229338272803427</v>
      </c>
      <c r="S29" s="198">
        <f>IF(('Section I'!$C$34+'Section I'!$H$34)=0,0,D29/('Section I'!$C$34+'Section I'!$H$34))</f>
        <v>0.25882623679281563</v>
      </c>
      <c r="T29" s="198">
        <f>IF(('Section I'!$C$35+'Section I'!$H$35)=0,0,F29/('Section I'!$C$35+'Section I'!$H$35))</f>
        <v>0.2538111384929414</v>
      </c>
      <c r="U29" s="198">
        <f>IF(('Section I'!$C$36+'Section I'!$H$36)=0,0,H29/('Section I'!$C$36+'Section I'!$H$36))</f>
        <v>0.27288015772108</v>
      </c>
      <c r="V29" s="198">
        <f>IF(('Section I'!$C$37+'Section I'!$H$37)=0,0,J29/('Section I'!$C$37+'Section I'!$H$37))</f>
        <v>0.23579552488016928</v>
      </c>
      <c r="W29" s="198">
        <f>IF(('Section I'!$C$38+'Section I'!$H$38)=0,0,L29/('Section I'!$C$38+'Section I'!$H$38))</f>
        <v>0</v>
      </c>
      <c r="X29" s="199">
        <f>IF(('Section I'!$C$39+'Section I'!$H$39)=0,0,(B29+D29+F29+H29+J29+L29)/('Section I'!$C$39+'Section I'!$H$39))</f>
        <v>0.23855984637891112</v>
      </c>
      <c r="Z29" s="80" t="s">
        <v>167</v>
      </c>
      <c r="AA29" s="189">
        <f t="shared" si="2"/>
        <v>27876.585492957747</v>
      </c>
      <c r="AB29" s="189">
        <f t="shared" si="3"/>
        <v>22210.084655172413</v>
      </c>
      <c r="AC29" s="189">
        <f t="shared" si="4"/>
        <v>19192.959411764707</v>
      </c>
      <c r="AD29" s="189">
        <f t="shared" si="5"/>
        <v>14941.851904761905</v>
      </c>
      <c r="AE29" s="189">
        <f t="shared" si="6"/>
        <v>21841.896666666667</v>
      </c>
      <c r="AF29" s="189">
        <f t="shared" si="7"/>
      </c>
      <c r="AG29" s="190">
        <f t="shared" si="8"/>
        <v>24698.111784232362</v>
      </c>
    </row>
    <row r="30" spans="1:33" ht="16.5" customHeight="1" thickBot="1" thickTop="1">
      <c r="A30" s="81" t="s">
        <v>156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Q30" s="73"/>
      <c r="R30" s="257" t="s">
        <v>31</v>
      </c>
      <c r="S30" s="257" t="s">
        <v>32</v>
      </c>
      <c r="T30" s="257" t="s">
        <v>33</v>
      </c>
      <c r="U30" s="257" t="s">
        <v>34</v>
      </c>
      <c r="V30" s="257" t="s">
        <v>35</v>
      </c>
      <c r="W30" s="257" t="s">
        <v>36</v>
      </c>
      <c r="X30" s="258" t="s">
        <v>43</v>
      </c>
      <c r="Z30" s="73"/>
      <c r="AA30" s="187" t="s">
        <v>31</v>
      </c>
      <c r="AB30" s="187" t="s">
        <v>32</v>
      </c>
      <c r="AC30" s="187" t="s">
        <v>33</v>
      </c>
      <c r="AD30" s="187" t="s">
        <v>34</v>
      </c>
      <c r="AE30" s="187" t="s">
        <v>35</v>
      </c>
      <c r="AF30" s="187" t="s">
        <v>36</v>
      </c>
      <c r="AG30" s="188" t="s">
        <v>43</v>
      </c>
    </row>
    <row r="31" spans="1:33" ht="13.5">
      <c r="A31" s="74" t="s">
        <v>44</v>
      </c>
      <c r="B31" s="207">
        <f>(B5+(B18*'Section I'!$K$49))</f>
        <v>3385968.2590879295</v>
      </c>
      <c r="C31" s="208">
        <f>C18+C5</f>
        <v>347</v>
      </c>
      <c r="D31" s="209">
        <f>(D5+(D18*'Section I'!$K$49))</f>
        <v>1424114.4272719224</v>
      </c>
      <c r="E31" s="210">
        <f>E18+E5</f>
        <v>219</v>
      </c>
      <c r="F31" s="207">
        <f>(F5+(F18*'Section I'!$K$49))</f>
        <v>951313.6472725421</v>
      </c>
      <c r="G31" s="208">
        <f>G18+G5</f>
        <v>159</v>
      </c>
      <c r="H31" s="209">
        <f>(H5+(H18*'Section I'!$K$49))</f>
        <v>409507.8381816354</v>
      </c>
      <c r="I31" s="210">
        <f>I18+I5</f>
        <v>115</v>
      </c>
      <c r="J31" s="207">
        <f>(J5+(J18*'Section I'!$K$49))</f>
        <v>211728.97636359258</v>
      </c>
      <c r="K31" s="208">
        <f>K18+K5</f>
        <v>56</v>
      </c>
      <c r="L31" s="209">
        <f>(L5+(L18*'Section I'!$K$49))</f>
        <v>0</v>
      </c>
      <c r="M31" s="210">
        <f>M18+M5</f>
        <v>0</v>
      </c>
      <c r="N31" s="209">
        <f>(N5+(N18*'Section I'!$K$49))</f>
        <v>6382633.148177621</v>
      </c>
      <c r="O31" s="210">
        <f aca="true" t="shared" si="13" ref="O31:O41">O18+O5</f>
        <v>896</v>
      </c>
      <c r="Q31" s="75" t="s">
        <v>44</v>
      </c>
      <c r="R31" s="198">
        <f>IF(('Section I'!$C$41+'Section I'!$H$41)=0,"",B31/('Section I'!$C$41+'Section I'!$H$41))</f>
        <v>0.09652047813116003</v>
      </c>
      <c r="S31" s="198">
        <f>IF(('Section I'!$C$42+'Section I'!$H$42)=0,"",D31/('Section I'!$C$42+'Section I'!$H$42))</f>
        <v>0.08934787321950947</v>
      </c>
      <c r="T31" s="198">
        <f>IF(('Section I'!$C$43+'Section I'!$H$43)=0,"",F31/('Section I'!$C$43+'Section I'!$H$43))</f>
        <v>0.08732229465342271</v>
      </c>
      <c r="U31" s="198">
        <f>IF(('Section I'!$C$44+'Section I'!$H$44)=0,"",H31/('Section I'!$C$44+'Section I'!$H$44))</f>
        <v>0.0859810183427809</v>
      </c>
      <c r="V31" s="198">
        <f>IF(('Section I'!$C$45+'Section I'!$H$45)=0,"",J31/('Section I'!$C$45+'Section I'!$H$45))</f>
        <v>0.08115989555582474</v>
      </c>
      <c r="W31" s="198">
        <f>IF(('Section I'!$C$46+'Section I'!$H$46)=0,"",L31/('Section I'!$C$46+'Section I'!$H$46))</f>
      </c>
      <c r="X31" s="199">
        <f>IF(('Section I'!$C$47+'Section I'!$H$47)=0,0,(B31+D31+F31+H31+J31+L31)/('Section I'!$C$47+'Section I'!$H$47))</f>
        <v>0.0921212491204706</v>
      </c>
      <c r="Z31" s="75" t="s">
        <v>44</v>
      </c>
      <c r="AA31" s="189">
        <f t="shared" si="2"/>
        <v>9757.833599677031</v>
      </c>
      <c r="AB31" s="189">
        <f t="shared" si="3"/>
        <v>6502.805603981381</v>
      </c>
      <c r="AC31" s="189">
        <f t="shared" si="4"/>
        <v>5983.104699827309</v>
      </c>
      <c r="AD31" s="189">
        <f t="shared" si="5"/>
        <v>3560.9377233185687</v>
      </c>
      <c r="AE31" s="189">
        <f t="shared" si="6"/>
        <v>3780.874577921296</v>
      </c>
      <c r="AF31" s="189">
        <f t="shared" si="7"/>
      </c>
      <c r="AG31" s="190">
        <f t="shared" si="8"/>
        <v>7123.474495733953</v>
      </c>
    </row>
    <row r="32" spans="1:33" ht="13.5">
      <c r="A32" s="76" t="s">
        <v>169</v>
      </c>
      <c r="B32" s="211">
        <f>B19+B6</f>
        <v>2269757.61</v>
      </c>
      <c r="C32" s="212">
        <f>C19+C6</f>
        <v>330</v>
      </c>
      <c r="D32" s="167">
        <f>D19+D6</f>
        <v>1389190.5</v>
      </c>
      <c r="E32" s="213">
        <f>E19+E6</f>
        <v>212</v>
      </c>
      <c r="F32" s="211">
        <f>F19+F6</f>
        <v>928833.63</v>
      </c>
      <c r="G32" s="212">
        <f>G19+G6</f>
        <v>147</v>
      </c>
      <c r="H32" s="167">
        <f>H19+H6</f>
        <v>491223.6</v>
      </c>
      <c r="I32" s="213">
        <f>I19+I6</f>
        <v>90</v>
      </c>
      <c r="J32" s="211">
        <f>J19+J6</f>
        <v>249653.34000000003</v>
      </c>
      <c r="K32" s="212">
        <f>K19+K6</f>
        <v>48</v>
      </c>
      <c r="L32" s="167">
        <f>L19+L6</f>
        <v>0</v>
      </c>
      <c r="M32" s="213">
        <f>M19+M6</f>
        <v>0</v>
      </c>
      <c r="N32" s="167">
        <f>N19+N6</f>
        <v>5328658.68</v>
      </c>
      <c r="O32" s="213">
        <f t="shared" si="13"/>
        <v>827</v>
      </c>
      <c r="Q32" s="75" t="s">
        <v>45</v>
      </c>
      <c r="R32" s="198">
        <f>IF(('Section I'!$C$41+'Section I'!$H$41)=0,"",B32/('Section I'!$C$41+'Section I'!$H$41))</f>
        <v>0.06470175530176163</v>
      </c>
      <c r="S32" s="198">
        <f>IF(('Section I'!$C$42+'Section I'!$H$42)=0,"",D32/('Section I'!$C$42+'Section I'!$H$42))</f>
        <v>0.0871567721629767</v>
      </c>
      <c r="T32" s="198">
        <f>IF(('Section I'!$C$43+'Section I'!$H$43)=0,"",F32/('Section I'!$C$43+'Section I'!$H$43))</f>
        <v>0.08525882515762079</v>
      </c>
      <c r="U32" s="198">
        <f>IF(('Section I'!$C$44+'Section I'!$H$44)=0,"",H32/('Section I'!$C$44+'Section I'!$H$44))</f>
        <v>0.10313820988030346</v>
      </c>
      <c r="V32" s="198">
        <f>IF(('Section I'!$C$45+'Section I'!$H$45)=0,"",J32/('Section I'!$C$45+'Section I'!$H$45))</f>
        <v>0.09569705265455998</v>
      </c>
      <c r="W32" s="198">
        <f>IF(('Section I'!$C$46+'Section I'!$H$46)=0,"",L32/('Section I'!$C$46+'Section I'!$H$46))</f>
      </c>
      <c r="X32" s="199">
        <f>IF(('Section I'!$C$47+'Section I'!$H$47)=0,0,(B32+D32+F32+H32+J32+L32)/('Section I'!$C$47+'Section I'!$H$47))</f>
        <v>0.0769091192211784</v>
      </c>
      <c r="Z32" s="75" t="s">
        <v>45</v>
      </c>
      <c r="AA32" s="189">
        <f t="shared" si="2"/>
        <v>6878.053363636363</v>
      </c>
      <c r="AB32" s="189">
        <f t="shared" si="3"/>
        <v>6552.78537735849</v>
      </c>
      <c r="AC32" s="189">
        <f t="shared" si="4"/>
        <v>6318.596122448979</v>
      </c>
      <c r="AD32" s="189">
        <f t="shared" si="5"/>
        <v>5458.04</v>
      </c>
      <c r="AE32" s="189">
        <f t="shared" si="6"/>
        <v>5201.111250000001</v>
      </c>
      <c r="AF32" s="189">
        <f t="shared" si="7"/>
      </c>
      <c r="AG32" s="190">
        <f t="shared" si="8"/>
        <v>6443.359951632406</v>
      </c>
    </row>
    <row r="33" spans="1:33" ht="13.5">
      <c r="A33" s="76" t="s">
        <v>170</v>
      </c>
      <c r="B33" s="211">
        <f>B20+B7</f>
        <v>109927.35</v>
      </c>
      <c r="C33" s="212">
        <f aca="true" t="shared" si="14" ref="C33:M33">C20+C7</f>
        <v>288</v>
      </c>
      <c r="D33" s="167">
        <f t="shared" si="14"/>
        <v>65341.740000000005</v>
      </c>
      <c r="E33" s="213">
        <f t="shared" si="14"/>
        <v>184</v>
      </c>
      <c r="F33" s="211">
        <f t="shared" si="14"/>
        <v>47261.49</v>
      </c>
      <c r="G33" s="212">
        <f t="shared" si="14"/>
        <v>140</v>
      </c>
      <c r="H33" s="167">
        <f t="shared" si="14"/>
        <v>23572.29</v>
      </c>
      <c r="I33" s="213">
        <f t="shared" si="14"/>
        <v>79</v>
      </c>
      <c r="J33" s="211">
        <f t="shared" si="14"/>
        <v>11715.42</v>
      </c>
      <c r="K33" s="212">
        <f t="shared" si="14"/>
        <v>44</v>
      </c>
      <c r="L33" s="167">
        <f t="shared" si="14"/>
        <v>0</v>
      </c>
      <c r="M33" s="213">
        <f t="shared" si="14"/>
        <v>0</v>
      </c>
      <c r="N33" s="167">
        <f>N20+N7</f>
        <v>257818.28999999998</v>
      </c>
      <c r="O33" s="213">
        <f t="shared" si="13"/>
        <v>735</v>
      </c>
      <c r="Q33" s="75" t="s">
        <v>159</v>
      </c>
      <c r="R33" s="198">
        <f>IF(('Section I'!$C$41+'Section I'!$H$41)=0,"",B33/('Section I'!$C$41+'Section I'!$H$41))</f>
        <v>0.0031335912122665414</v>
      </c>
      <c r="S33" s="198">
        <f>IF(('Section I'!$C$42+'Section I'!$H$42)=0,"",D33/('Section I'!$C$42+'Section I'!$H$42))</f>
        <v>0.004099491859404784</v>
      </c>
      <c r="T33" s="198">
        <f>IF(('Section I'!$C$43+'Section I'!$H$43)=0,"",F33/('Section I'!$C$43+'Section I'!$H$43))</f>
        <v>0.004338192527114509</v>
      </c>
      <c r="U33" s="198">
        <f>IF(('Section I'!$C$44+'Section I'!$H$44)=0,"",H33/('Section I'!$C$44+'Section I'!$H$44))</f>
        <v>0.004949281332125286</v>
      </c>
      <c r="V33" s="198">
        <f>IF(('Section I'!$C$45+'Section I'!$H$45)=0,"",J33/('Section I'!$C$45+'Section I'!$H$45))</f>
        <v>0.004490751714398393</v>
      </c>
      <c r="W33" s="198">
        <f>IF(('Section I'!$C$46+'Section I'!$H$46)=0,"",L33/('Section I'!$C$46+'Section I'!$H$46))</f>
      </c>
      <c r="X33" s="199">
        <f>IF(('Section I'!$C$47+'Section I'!$H$47)=0,0,(B33+D33+F33+H33+J33+L33)/('Section I'!$C$47+'Section I'!$H$47))</f>
        <v>0.0037211198528126314</v>
      </c>
      <c r="Z33" s="75" t="s">
        <v>159</v>
      </c>
      <c r="AA33" s="189">
        <f t="shared" si="2"/>
        <v>381.69218750000005</v>
      </c>
      <c r="AB33" s="189">
        <f t="shared" si="3"/>
        <v>355.1181521739131</v>
      </c>
      <c r="AC33" s="189">
        <f t="shared" si="4"/>
        <v>337.5820714285714</v>
      </c>
      <c r="AD33" s="189">
        <f t="shared" si="5"/>
        <v>298.383417721519</v>
      </c>
      <c r="AE33" s="189">
        <f t="shared" si="6"/>
        <v>266.25954545454545</v>
      </c>
      <c r="AF33" s="189">
        <f t="shared" si="7"/>
      </c>
      <c r="AG33" s="190">
        <f t="shared" si="8"/>
        <v>350.7731836734694</v>
      </c>
    </row>
    <row r="34" spans="1:33" ht="26.25" customHeight="1">
      <c r="A34" s="218" t="s">
        <v>171</v>
      </c>
      <c r="B34" s="211">
        <f>B21+B8</f>
        <v>0</v>
      </c>
      <c r="C34" s="212">
        <f aca="true" t="shared" si="15" ref="C34:M34">C21+C8</f>
        <v>0</v>
      </c>
      <c r="D34" s="167">
        <f t="shared" si="15"/>
        <v>0</v>
      </c>
      <c r="E34" s="213">
        <f t="shared" si="15"/>
        <v>0</v>
      </c>
      <c r="F34" s="211">
        <f t="shared" si="15"/>
        <v>0</v>
      </c>
      <c r="G34" s="212">
        <f t="shared" si="15"/>
        <v>0</v>
      </c>
      <c r="H34" s="167">
        <f t="shared" si="15"/>
        <v>0</v>
      </c>
      <c r="I34" s="213">
        <f t="shared" si="15"/>
        <v>0</v>
      </c>
      <c r="J34" s="211">
        <f t="shared" si="15"/>
        <v>0</v>
      </c>
      <c r="K34" s="212">
        <f t="shared" si="15"/>
        <v>0</v>
      </c>
      <c r="L34" s="167">
        <f t="shared" si="15"/>
        <v>0</v>
      </c>
      <c r="M34" s="213">
        <f t="shared" si="15"/>
        <v>0</v>
      </c>
      <c r="N34" s="167">
        <f>N21+N8</f>
        <v>0</v>
      </c>
      <c r="O34" s="213">
        <f t="shared" si="13"/>
        <v>0</v>
      </c>
      <c r="Q34" s="224" t="s">
        <v>176</v>
      </c>
      <c r="R34" s="198">
        <f>IF(('Section I'!$C$41+'Section I'!$H$41)=0,"",B34/('Section I'!$C$41+'Section I'!$H$41))</f>
        <v>0</v>
      </c>
      <c r="S34" s="198">
        <f>IF(('Section I'!$C$42+'Section I'!$H$42)=0,"",D34/('Section I'!$C$42+'Section I'!$H$42))</f>
        <v>0</v>
      </c>
      <c r="T34" s="198">
        <f>IF(('Section I'!$C$43+'Section I'!$H$43)=0,"",F34/('Section I'!$C$43+'Section I'!$H$43))</f>
        <v>0</v>
      </c>
      <c r="U34" s="198">
        <f>IF(('Section I'!$C$44+'Section I'!$H$44)=0,"",H34/('Section I'!$C$44+'Section I'!$H$44))</f>
        <v>0</v>
      </c>
      <c r="V34" s="198">
        <f>IF(('Section I'!$C$45+'Section I'!$H$45)=0,"",J34/('Section I'!$C$45+'Section I'!$H$45))</f>
        <v>0</v>
      </c>
      <c r="W34" s="198">
        <f>IF(('Section I'!$C$46+'Section I'!$H$46)=0,"",L34/('Section I'!$C$46+'Section I'!$H$46))</f>
      </c>
      <c r="X34" s="199">
        <f>IF(('Section I'!$C$47+'Section I'!$H$47)=0,0,(B34+D34+F34+H34+J34+L34)/('Section I'!$C$47+'Section I'!$H$47))</f>
        <v>0</v>
      </c>
      <c r="Z34" s="224" t="s">
        <v>176</v>
      </c>
      <c r="AA34" s="189">
        <f>IF(B34=0,IF(C34=0,"","CHECK"),IF(C34=0,"CHECK",B34/C34))</f>
      </c>
      <c r="AB34" s="189">
        <f>IF(D34=0,IF(E34=0,"","CHECK"),IF(E34=0,"CHECK",D34/E34))</f>
      </c>
      <c r="AC34" s="189">
        <f>IF(F34=0,IF(G34=0,"","CHECK"),IF(G34=0,"CHECK",F34/G34))</f>
      </c>
      <c r="AD34" s="189">
        <f>IF(H34=0,IF(I34=0,"","CHECK"),IF(I34=0,"CHECK",H34/I34))</f>
      </c>
      <c r="AE34" s="189">
        <f>IF(J34=0,IF(K34=0,"","CHECK"),IF(K34=0,"CHECK",J34/K34))</f>
      </c>
      <c r="AF34" s="189">
        <f>IF(L34=0,IF(M34=0,"","CHECK"),IF(M34=0,"CHECK",L34/M34))</f>
      </c>
      <c r="AG34" s="190">
        <f>IF((B34+D34+F34+H34+J34+L34)=0,IF((C34+E34+G34+I34+K34+M34)=0,"","CHECK"),IF((C34+E34+G34+I34+K34+M34)=0,"CHECK",(B34+D34+F34+H34+J34+L34)/(C34+E34+G34+I34+K34+M34)))</f>
      </c>
    </row>
    <row r="35" spans="1:33" ht="13.5">
      <c r="A35" s="76" t="s">
        <v>172</v>
      </c>
      <c r="B35" s="211">
        <f>B22+B9</f>
        <v>19452.18</v>
      </c>
      <c r="C35" s="212">
        <f aca="true" t="shared" si="16" ref="C35:M35">C22+C9</f>
        <v>347</v>
      </c>
      <c r="D35" s="217">
        <f t="shared" si="16"/>
        <v>12265.08</v>
      </c>
      <c r="E35" s="213">
        <f t="shared" si="16"/>
        <v>219</v>
      </c>
      <c r="F35" s="211">
        <f t="shared" si="16"/>
        <v>8901.84</v>
      </c>
      <c r="G35" s="212">
        <f t="shared" si="16"/>
        <v>159</v>
      </c>
      <c r="H35" s="217">
        <f t="shared" si="16"/>
        <v>6429.389999999999</v>
      </c>
      <c r="I35" s="213">
        <f t="shared" si="16"/>
        <v>115</v>
      </c>
      <c r="J35" s="211">
        <f t="shared" si="16"/>
        <v>3106.44</v>
      </c>
      <c r="K35" s="212">
        <f t="shared" si="16"/>
        <v>56</v>
      </c>
      <c r="L35" s="217">
        <f t="shared" si="16"/>
        <v>0</v>
      </c>
      <c r="M35" s="213">
        <f t="shared" si="16"/>
        <v>0</v>
      </c>
      <c r="N35" s="217">
        <f>N22+N9</f>
        <v>50154.93</v>
      </c>
      <c r="O35" s="213">
        <f t="shared" si="13"/>
        <v>896</v>
      </c>
      <c r="Q35" s="75" t="s">
        <v>160</v>
      </c>
      <c r="R35" s="198">
        <f>IF(('Section I'!$C$41+'Section I'!$H$41)=0,"",B35/('Section I'!$C$41+'Section I'!$H$41))</f>
        <v>0.0005545042276324042</v>
      </c>
      <c r="S35" s="198">
        <f>IF(('Section I'!$C$42+'Section I'!$H$42)=0,"",D35/('Section I'!$C$42+'Section I'!$H$42))</f>
        <v>0.00076950193880586</v>
      </c>
      <c r="T35" s="198">
        <f>IF(('Section I'!$C$43+'Section I'!$H$43)=0,"",F35/('Section I'!$C$43+'Section I'!$H$43))</f>
        <v>0.0008171112625854375</v>
      </c>
      <c r="U35" s="198">
        <f>IF(('Section I'!$C$44+'Section I'!$H$44)=0,"",H35/('Section I'!$C$44+'Section I'!$H$44))</f>
        <v>0.0013499265410341123</v>
      </c>
      <c r="V35" s="198">
        <f>IF(('Section I'!$C$45+'Section I'!$H$45)=0,"",J35/('Section I'!$C$45+'Section I'!$H$45))</f>
        <v>0.0011907597641122338</v>
      </c>
      <c r="W35" s="198">
        <f>IF(('Section I'!$C$46+'Section I'!$H$46)=0,"",L35/('Section I'!$C$46+'Section I'!$H$46))</f>
      </c>
      <c r="X35" s="199">
        <f>IF(('Section I'!$C$47+'Section I'!$H$47)=0,0,(B35+D35+F35+H35+J35+L35)/('Section I'!$C$47+'Section I'!$H$47))</f>
        <v>0.0007238916437597497</v>
      </c>
      <c r="Z35" s="75" t="s">
        <v>160</v>
      </c>
      <c r="AA35" s="189">
        <f t="shared" si="2"/>
        <v>56.05815561959654</v>
      </c>
      <c r="AB35" s="189">
        <f t="shared" si="3"/>
        <v>56.00493150684932</v>
      </c>
      <c r="AC35" s="189">
        <f t="shared" si="4"/>
        <v>55.98641509433963</v>
      </c>
      <c r="AD35" s="189">
        <f t="shared" si="5"/>
        <v>55.90773913043478</v>
      </c>
      <c r="AE35" s="189">
        <f t="shared" si="6"/>
        <v>55.472142857142856</v>
      </c>
      <c r="AF35" s="189">
        <f t="shared" si="7"/>
      </c>
      <c r="AG35" s="190">
        <f t="shared" si="8"/>
        <v>55.976484375000005</v>
      </c>
    </row>
    <row r="36" spans="1:33" ht="13.5">
      <c r="A36" s="76" t="s">
        <v>173</v>
      </c>
      <c r="B36" s="214">
        <f>B23+B10</f>
        <v>80698</v>
      </c>
      <c r="C36" s="215">
        <f aca="true" t="shared" si="17" ref="C36:M36">C23+C10</f>
        <v>33</v>
      </c>
      <c r="D36" s="164">
        <f t="shared" si="17"/>
        <v>47971.270000000004</v>
      </c>
      <c r="E36" s="216">
        <f t="shared" si="17"/>
        <v>28</v>
      </c>
      <c r="F36" s="214">
        <f t="shared" si="17"/>
        <v>9251.04</v>
      </c>
      <c r="G36" s="215">
        <f t="shared" si="17"/>
        <v>7</v>
      </c>
      <c r="H36" s="164">
        <f t="shared" si="17"/>
        <v>34045.799999999996</v>
      </c>
      <c r="I36" s="216">
        <f t="shared" si="17"/>
        <v>17</v>
      </c>
      <c r="J36" s="214">
        <f t="shared" si="17"/>
        <v>7780.1</v>
      </c>
      <c r="K36" s="215">
        <f t="shared" si="17"/>
        <v>5</v>
      </c>
      <c r="L36" s="164">
        <f t="shared" si="17"/>
        <v>0</v>
      </c>
      <c r="M36" s="216">
        <f t="shared" si="17"/>
        <v>0</v>
      </c>
      <c r="N36" s="164">
        <f>N23+N10</f>
        <v>179746.21</v>
      </c>
      <c r="O36" s="216">
        <f t="shared" si="13"/>
        <v>90</v>
      </c>
      <c r="Q36" s="77" t="s">
        <v>161</v>
      </c>
      <c r="R36" s="198">
        <f>IF(('Section I'!$C$41+'Section I'!$H$41)=0,"",B36/('Section I'!$C$41+'Section I'!$H$41))</f>
        <v>0.0023003787833281285</v>
      </c>
      <c r="S36" s="198">
        <f>IF(('Section I'!$C$42+'Section I'!$H$42)=0,"",D36/('Section I'!$C$42+'Section I'!$H$42))</f>
        <v>0.003009681573375746</v>
      </c>
      <c r="T36" s="198">
        <f>IF(('Section I'!$C$43+'Section I'!$H$43)=0,"",F36/('Section I'!$C$43+'Section I'!$H$43))</f>
        <v>0.0008491647765662365</v>
      </c>
      <c r="U36" s="198">
        <f>IF(('Section I'!$C$44+'Section I'!$H$44)=0,"",H36/('Section I'!$C$44+'Section I'!$H$44))</f>
        <v>0.007148318741084173</v>
      </c>
      <c r="V36" s="198">
        <f>IF(('Section I'!$C$45+'Section I'!$H$45)=0,"",J36/('Section I'!$C$45+'Section I'!$H$45))</f>
        <v>0.002982265886599963</v>
      </c>
      <c r="W36" s="198">
        <f>IF(('Section I'!$C$46+'Section I'!$H$46)=0,"",L36/('Section I'!$C$46+'Section I'!$H$46))</f>
      </c>
      <c r="X36" s="199">
        <f>IF(('Section I'!$C$47+'Section I'!$H$47)=0,0,(B36+D36+F36+H36+J36+L36)/('Section I'!$C$47+'Section I'!$H$47))</f>
        <v>0.0025942968999555006</v>
      </c>
      <c r="Z36" s="77" t="s">
        <v>161</v>
      </c>
      <c r="AA36" s="189">
        <f t="shared" si="2"/>
        <v>2445.3939393939395</v>
      </c>
      <c r="AB36" s="189">
        <f t="shared" si="3"/>
        <v>1713.259642857143</v>
      </c>
      <c r="AC36" s="189">
        <f t="shared" si="4"/>
        <v>1321.577142857143</v>
      </c>
      <c r="AD36" s="189">
        <f t="shared" si="5"/>
        <v>2002.6941176470586</v>
      </c>
      <c r="AE36" s="189">
        <f t="shared" si="6"/>
        <v>1556.02</v>
      </c>
      <c r="AF36" s="189">
        <f t="shared" si="7"/>
      </c>
      <c r="AG36" s="190">
        <f t="shared" si="8"/>
        <v>1997.180111111111</v>
      </c>
    </row>
    <row r="37" spans="1:33" ht="13.5">
      <c r="A37" s="76" t="s">
        <v>162</v>
      </c>
      <c r="B37" s="211">
        <f>(B11+(B24*'Section I'!$K$49))</f>
        <v>2311119.89363428</v>
      </c>
      <c r="C37" s="212">
        <f>C24+C11</f>
        <v>347</v>
      </c>
      <c r="D37" s="167">
        <f>(D11+(D24*'Section I'!$K$49))</f>
        <v>1185125.6818174953</v>
      </c>
      <c r="E37" s="213">
        <f>E24+E11</f>
        <v>219</v>
      </c>
      <c r="F37" s="211">
        <f>(F11+(F24*'Section I'!$K$49))</f>
        <v>802818.5890907303</v>
      </c>
      <c r="G37" s="212">
        <f>G24+G11</f>
        <v>159</v>
      </c>
      <c r="H37" s="167">
        <f>(H11+(H24*'Section I'!$K$49))</f>
        <v>364189.604545295</v>
      </c>
      <c r="I37" s="213">
        <f>I24+I11</f>
        <v>115</v>
      </c>
      <c r="J37" s="211">
        <f>(J11+(J24*'Section I'!$K$49))</f>
        <v>199063.8945454159</v>
      </c>
      <c r="K37" s="212">
        <f>K24+K11</f>
        <v>57</v>
      </c>
      <c r="L37" s="167">
        <f>(L11+(L24*'Section I'!$K$49))</f>
        <v>0</v>
      </c>
      <c r="M37" s="213">
        <f>M24+M11</f>
        <v>0</v>
      </c>
      <c r="N37" s="167">
        <f>(N11+(N24*'Section I'!$K$49))</f>
        <v>4862317.663633216</v>
      </c>
      <c r="O37" s="213">
        <f t="shared" si="13"/>
        <v>897</v>
      </c>
      <c r="Q37" s="77" t="s">
        <v>162</v>
      </c>
      <c r="R37" s="198">
        <f>IF(('Section I'!$C$41+'Section I'!$H$41)=0,"",B37/('Section I'!$C$41+'Section I'!$H$41))</f>
        <v>0.06588082937673621</v>
      </c>
      <c r="S37" s="198">
        <f>IF(('Section I'!$C$42+'Section I'!$H$42)=0,"",D37/('Section I'!$C$42+'Section I'!$H$42))</f>
        <v>0.07435389821241928</v>
      </c>
      <c r="T37" s="198">
        <f>IF(('Section I'!$C$43+'Section I'!$H$43)=0,"",F37/('Section I'!$C$43+'Section I'!$H$43))</f>
        <v>0.07369174361244261</v>
      </c>
      <c r="U37" s="198">
        <f>IF(('Section I'!$C$44+'Section I'!$H$44)=0,"",H37/('Section I'!$C$44+'Section I'!$H$44))</f>
        <v>0.07646591871770281</v>
      </c>
      <c r="V37" s="198">
        <f>IF(('Section I'!$C$45+'Section I'!$H$45)=0,"",J37/('Section I'!$C$45+'Section I'!$H$45))</f>
        <v>0.0763051197229504</v>
      </c>
      <c r="W37" s="198">
        <f>IF(('Section I'!$C$46+'Section I'!$H$46)=0,"",L37/('Section I'!$C$46+'Section I'!$H$46))</f>
      </c>
      <c r="X37" s="199">
        <f>IF(('Section I'!$C$47+'Section I'!$H$47)=0,0,(B37+D37+F37+H37+J37+L37)/('Section I'!$C$47+'Section I'!$H$47))</f>
        <v>0.0701783678296334</v>
      </c>
      <c r="Z37" s="77" t="s">
        <v>162</v>
      </c>
      <c r="AA37" s="189">
        <f t="shared" si="2"/>
        <v>6660.287877908589</v>
      </c>
      <c r="AB37" s="189">
        <f t="shared" si="3"/>
        <v>5411.532793687193</v>
      </c>
      <c r="AC37" s="189">
        <f t="shared" si="4"/>
        <v>5049.173516293901</v>
      </c>
      <c r="AD37" s="189">
        <f t="shared" si="5"/>
        <v>3166.866126480826</v>
      </c>
      <c r="AE37" s="189">
        <f t="shared" si="6"/>
        <v>3492.3490271125597</v>
      </c>
      <c r="AF37" s="189">
        <f t="shared" si="7"/>
      </c>
      <c r="AG37" s="190">
        <f t="shared" si="8"/>
        <v>5420.643995131792</v>
      </c>
    </row>
    <row r="38" spans="1:33" ht="13.5">
      <c r="A38" s="76" t="s">
        <v>174</v>
      </c>
      <c r="B38" s="211">
        <f>B25+B12</f>
        <v>74090.85</v>
      </c>
      <c r="C38" s="212">
        <f>C25+C12</f>
        <v>347</v>
      </c>
      <c r="D38" s="167">
        <f>D25+D12</f>
        <v>32278.379999999997</v>
      </c>
      <c r="E38" s="213">
        <f>E25+E12</f>
        <v>219</v>
      </c>
      <c r="F38" s="211">
        <f>F25+F12</f>
        <v>21568.29</v>
      </c>
      <c r="G38" s="212">
        <f>G25+G12</f>
        <v>159</v>
      </c>
      <c r="H38" s="167">
        <f>H25+H12</f>
        <v>9716.52</v>
      </c>
      <c r="I38" s="213">
        <f>I25+I12</f>
        <v>115</v>
      </c>
      <c r="J38" s="211">
        <f>J25+J12</f>
        <v>5113.74</v>
      </c>
      <c r="K38" s="212">
        <f>K25+K12</f>
        <v>57</v>
      </c>
      <c r="L38" s="167">
        <f>L25+L12</f>
        <v>0</v>
      </c>
      <c r="M38" s="213">
        <f>M25+M12</f>
        <v>0</v>
      </c>
      <c r="N38" s="167">
        <f>N25+N12</f>
        <v>142767.78</v>
      </c>
      <c r="O38" s="213">
        <f t="shared" si="13"/>
        <v>897</v>
      </c>
      <c r="Q38" s="77" t="s">
        <v>163</v>
      </c>
      <c r="R38" s="198">
        <f>IF(('Section I'!$C$41+'Section I'!$H$41)=0,"",B38/('Section I'!$C$41+'Section I'!$H$41))</f>
        <v>0.002112035234810613</v>
      </c>
      <c r="S38" s="198">
        <f>IF(('Section I'!$C$42+'Section I'!$H$42)=0,"",D38/('Section I'!$C$42+'Section I'!$H$42))</f>
        <v>0.0020251214008805726</v>
      </c>
      <c r="T38" s="198">
        <f>IF(('Section I'!$C$43+'Section I'!$H$43)=0,"",F38/('Section I'!$C$43+'Section I'!$H$43))</f>
        <v>0.00197978088504274</v>
      </c>
      <c r="U38" s="198">
        <f>IF(('Section I'!$C$44+'Section I'!$H$44)=0,"",H38/('Section I'!$C$44+'Section I'!$H$44))</f>
        <v>0.002040098397280111</v>
      </c>
      <c r="V38" s="198">
        <f>IF(('Section I'!$C$45+'Section I'!$H$45)=0,"",J38/('Section I'!$C$45+'Section I'!$H$45))</f>
        <v>0.001960197472390033</v>
      </c>
      <c r="W38" s="198">
        <f>IF(('Section I'!$C$46+'Section I'!$H$46)=0,"",L38/('Section I'!$C$46+'Section I'!$H$46))</f>
      </c>
      <c r="X38" s="199">
        <f>IF(('Section I'!$C$47+'Section I'!$H$47)=0,0,(B38+D38+F38+H38+J38+L38)/('Section I'!$C$47+'Section I'!$H$47))</f>
        <v>0.002060583135897713</v>
      </c>
      <c r="Z38" s="77" t="s">
        <v>163</v>
      </c>
      <c r="AA38" s="189">
        <f t="shared" si="2"/>
        <v>213.5182997118156</v>
      </c>
      <c r="AB38" s="189">
        <f t="shared" si="3"/>
        <v>147.38986301369863</v>
      </c>
      <c r="AC38" s="189">
        <f t="shared" si="4"/>
        <v>135.64962264150944</v>
      </c>
      <c r="AD38" s="189">
        <f t="shared" si="5"/>
        <v>84.49147826086957</v>
      </c>
      <c r="AE38" s="189">
        <f t="shared" si="6"/>
        <v>89.71473684210525</v>
      </c>
      <c r="AF38" s="189">
        <f t="shared" si="7"/>
      </c>
      <c r="AG38" s="190">
        <f t="shared" si="8"/>
        <v>159.16140468227425</v>
      </c>
    </row>
    <row r="39" spans="1:33" ht="13.5">
      <c r="A39" s="76" t="s">
        <v>164</v>
      </c>
      <c r="B39" s="214">
        <f>(B13+(B26*'Section I'!$K$49))</f>
        <v>48809.364545414806</v>
      </c>
      <c r="C39" s="215">
        <f>C26+C13</f>
        <v>347</v>
      </c>
      <c r="D39" s="164">
        <f>(D13+(D26*'Section I'!$K$49))</f>
        <v>32459.539090892642</v>
      </c>
      <c r="E39" s="216">
        <f>E26+E13</f>
        <v>219</v>
      </c>
      <c r="F39" s="214">
        <f>(F13+(F26*'Section I'!$K$49))</f>
        <v>24181.92818181336</v>
      </c>
      <c r="G39" s="215">
        <f>G26+G13</f>
        <v>159</v>
      </c>
      <c r="H39" s="164">
        <f>(H13+(H26*'Section I'!$K$49))</f>
        <v>14063.555454539988</v>
      </c>
      <c r="I39" s="216">
        <f>I26+I13</f>
        <v>115</v>
      </c>
      <c r="J39" s="214">
        <f>(J13+(J26*'Section I'!$K$49))</f>
        <v>6819.889090908239</v>
      </c>
      <c r="K39" s="215">
        <f>K26+K13</f>
        <v>56</v>
      </c>
      <c r="L39" s="164">
        <f>(L13+(L26*'Section I'!$K$49))</f>
        <v>0</v>
      </c>
      <c r="M39" s="216">
        <f>M26+M13</f>
        <v>0</v>
      </c>
      <c r="N39" s="164">
        <f>(N13+(N26*'Section I'!$K$49))</f>
        <v>126334.27636356904</v>
      </c>
      <c r="O39" s="216">
        <f t="shared" si="13"/>
        <v>896</v>
      </c>
      <c r="Q39" s="77" t="s">
        <v>164</v>
      </c>
      <c r="R39" s="198">
        <f>IF(('Section I'!$C$41+'Section I'!$H$41)=0,"",B39/('Section I'!$C$41+'Section I'!$H$41))</f>
        <v>0.0013913607106495873</v>
      </c>
      <c r="S39" s="198">
        <f>IF(('Section I'!$C$42+'Section I'!$H$42)=0,"",D39/('Section I'!$C$42+'Section I'!$H$42))</f>
        <v>0.002036487186645867</v>
      </c>
      <c r="T39" s="198">
        <f>IF(('Section I'!$C$43+'Section I'!$H$43)=0,"",F39/('Section I'!$C$43+'Section I'!$H$43))</f>
        <v>0.0022196900717595335</v>
      </c>
      <c r="U39" s="198">
        <f>IF(('Section I'!$C$44+'Section I'!$H$44)=0,"",H39/('Section I'!$C$44+'Section I'!$H$44))</f>
        <v>0.00295280995077116</v>
      </c>
      <c r="V39" s="198">
        <f>IF(('Section I'!$C$45+'Section I'!$H$45)=0,"",J39/('Section I'!$C$45+'Section I'!$H$45))</f>
        <v>0.0026141980933678073</v>
      </c>
      <c r="W39" s="198">
        <f>IF(('Section I'!$C$46+'Section I'!$H$46)=0,"",L39/('Section I'!$C$46+'Section I'!$H$46))</f>
      </c>
      <c r="X39" s="199">
        <f>IF(('Section I'!$C$47+'Section I'!$H$47)=0,0,(B39+D39+F39+H39+J39+L39)/('Section I'!$C$47+'Section I'!$H$47))</f>
        <v>0.0018233965630103058</v>
      </c>
      <c r="Z39" s="77" t="s">
        <v>164</v>
      </c>
      <c r="AA39" s="189">
        <f t="shared" si="2"/>
        <v>140.66099292626745</v>
      </c>
      <c r="AB39" s="189">
        <f t="shared" si="3"/>
        <v>148.21707347439562</v>
      </c>
      <c r="AC39" s="189">
        <f t="shared" si="4"/>
        <v>152.087598627757</v>
      </c>
      <c r="AD39" s="189">
        <f t="shared" si="5"/>
        <v>122.2917865612173</v>
      </c>
      <c r="AE39" s="189">
        <f t="shared" si="6"/>
        <v>121.78373376621856</v>
      </c>
      <c r="AF39" s="189">
        <f t="shared" si="7"/>
      </c>
      <c r="AG39" s="190">
        <f t="shared" si="8"/>
        <v>140.99807629862616</v>
      </c>
    </row>
    <row r="40" spans="1:33" ht="13.5">
      <c r="A40" s="76" t="s">
        <v>165</v>
      </c>
      <c r="B40" s="211">
        <f>(B14+(B27*'Section I'!$K$49))</f>
        <v>81638.04272720002</v>
      </c>
      <c r="C40" s="212">
        <f>C27+C14</f>
        <v>347</v>
      </c>
      <c r="D40" s="167">
        <f>(D14+(D27*'Section I'!$K$49))</f>
        <v>36649.95545452461</v>
      </c>
      <c r="E40" s="213">
        <f>E27+E14</f>
        <v>219</v>
      </c>
      <c r="F40" s="211">
        <f>(F14+(F27*'Section I'!$K$49))</f>
        <v>25341.725454540043</v>
      </c>
      <c r="G40" s="212">
        <f>G27+G14</f>
        <v>159</v>
      </c>
      <c r="H40" s="167">
        <f>(H14+(H27*'Section I'!$K$49))</f>
        <v>11170.50545454056</v>
      </c>
      <c r="I40" s="213">
        <f>I27+I14</f>
        <v>115</v>
      </c>
      <c r="J40" s="211">
        <f>(J14+(J27*'Section I'!$K$49))</f>
        <v>6019.101818180647</v>
      </c>
      <c r="K40" s="212">
        <f>K27+K14</f>
        <v>57</v>
      </c>
      <c r="L40" s="167">
        <f>(L14+(L27*'Section I'!$K$49))</f>
        <v>0</v>
      </c>
      <c r="M40" s="213">
        <f>M27+M14</f>
        <v>0</v>
      </c>
      <c r="N40" s="167">
        <f>(N14+(N27*'Section I'!$K$49))</f>
        <v>160819.33090898587</v>
      </c>
      <c r="O40" s="213">
        <f t="shared" si="13"/>
        <v>897</v>
      </c>
      <c r="Q40" s="77" t="s">
        <v>165</v>
      </c>
      <c r="R40" s="198">
        <f>IF(('Section I'!$C$41+'Section I'!$H$41)=0,"",B40/('Section I'!$C$41+'Section I'!$H$41))</f>
        <v>0.002327175659893506</v>
      </c>
      <c r="S40" s="198">
        <f>IF(('Section I'!$C$42+'Section I'!$H$42)=0,"",D40/('Section I'!$C$42+'Section I'!$H$42))</f>
        <v>0.00229939077277972</v>
      </c>
      <c r="T40" s="198">
        <f>IF(('Section I'!$C$43+'Section I'!$H$43)=0,"",F40/('Section I'!$C$43+'Section I'!$H$43))</f>
        <v>0.0023261493446582655</v>
      </c>
      <c r="U40" s="198">
        <f>IF(('Section I'!$C$44+'Section I'!$H$44)=0,"",H40/('Section I'!$C$44+'Section I'!$H$44))</f>
        <v>0.002345379855608483</v>
      </c>
      <c r="V40" s="198">
        <f>IF(('Section I'!$C$45+'Section I'!$H$45)=0,"",J40/('Section I'!$C$45+'Section I'!$H$45))</f>
        <v>0.0023072405265140497</v>
      </c>
      <c r="W40" s="198">
        <f>IF(('Section I'!$C$46+'Section I'!$H$46)=0,"",L40/('Section I'!$C$46+'Section I'!$H$46))</f>
      </c>
      <c r="X40" s="199">
        <f>IF(('Section I'!$C$47+'Section I'!$H$47)=0,0,(B40+D40+F40+H40+J40+L40)/('Section I'!$C$47+'Section I'!$H$47))</f>
        <v>0.0023211231637657336</v>
      </c>
      <c r="Z40" s="77" t="s">
        <v>165</v>
      </c>
      <c r="AA40" s="189">
        <f t="shared" si="2"/>
        <v>235.2681346605188</v>
      </c>
      <c r="AB40" s="189">
        <f t="shared" si="3"/>
        <v>167.35139476951875</v>
      </c>
      <c r="AC40" s="189">
        <f t="shared" si="4"/>
        <v>159.38192109773613</v>
      </c>
      <c r="AD40" s="189">
        <f t="shared" si="5"/>
        <v>97.13483003948313</v>
      </c>
      <c r="AE40" s="189">
        <f t="shared" si="6"/>
        <v>105.59827751194116</v>
      </c>
      <c r="AF40" s="189">
        <f t="shared" si="7"/>
      </c>
      <c r="AG40" s="190">
        <f t="shared" si="8"/>
        <v>179.28576466999542</v>
      </c>
    </row>
    <row r="41" spans="1:33" ht="14.25" thickBot="1">
      <c r="A41" s="78" t="s">
        <v>166</v>
      </c>
      <c r="B41" s="247">
        <f>B28+B15</f>
        <v>0</v>
      </c>
      <c r="C41" s="215">
        <f>C28+C15</f>
        <v>0</v>
      </c>
      <c r="D41" s="248">
        <f>D28+D15</f>
        <v>0</v>
      </c>
      <c r="E41" s="216">
        <f>E28+E15</f>
        <v>0</v>
      </c>
      <c r="F41" s="247">
        <f>F28+F15</f>
        <v>0</v>
      </c>
      <c r="G41" s="215">
        <f>G28+G15</f>
        <v>0</v>
      </c>
      <c r="H41" s="248">
        <f>H28+H15</f>
        <v>0</v>
      </c>
      <c r="I41" s="216">
        <f>I28+I15</f>
        <v>0</v>
      </c>
      <c r="J41" s="247">
        <f>J28+J15</f>
        <v>0</v>
      </c>
      <c r="K41" s="215">
        <f>K28+K15</f>
        <v>0</v>
      </c>
      <c r="L41" s="248">
        <f>L28+L15</f>
        <v>0</v>
      </c>
      <c r="M41" s="216">
        <f>M28+M15</f>
        <v>0</v>
      </c>
      <c r="N41" s="248">
        <f>N28+N15</f>
        <v>0</v>
      </c>
      <c r="O41" s="216">
        <f t="shared" si="13"/>
        <v>0</v>
      </c>
      <c r="Q41" s="77" t="s">
        <v>166</v>
      </c>
      <c r="R41" s="198">
        <f>IF(('Section I'!$C$41+'Section I'!$H$41)=0,"",B41/('Section I'!$C$41+'Section I'!$H$41))</f>
        <v>0</v>
      </c>
      <c r="S41" s="198">
        <f>IF(('Section I'!$C$42+'Section I'!$H$42)=0,"",D41/('Section I'!$C$42+'Section I'!$H$42))</f>
        <v>0</v>
      </c>
      <c r="T41" s="198">
        <f>IF(('Section I'!$C$43+'Section I'!$H$43)=0,"",F41/('Section I'!$C$43+'Section I'!$H$43))</f>
        <v>0</v>
      </c>
      <c r="U41" s="198">
        <f>IF(('Section I'!$C$44+'Section I'!$H$44)=0,"",H41/('Section I'!$C$44+'Section I'!$H$44))</f>
        <v>0</v>
      </c>
      <c r="V41" s="198">
        <f>IF(('Section I'!$C$45+'Section I'!$H$45)=0,"",J41/('Section I'!$C$45+'Section I'!$H$45))</f>
        <v>0</v>
      </c>
      <c r="W41" s="198">
        <f>IF(('Section I'!$C$46+'Section I'!$H$46)=0,"",L41/('Section I'!$C$46+'Section I'!$H$46))</f>
      </c>
      <c r="X41" s="199">
        <f>IF(('Section I'!$C$47+'Section I'!$H$47)=0,0,(B41+D41+F41+H41+J41+L41)/('Section I'!$C$47+'Section I'!$H$47))</f>
        <v>0</v>
      </c>
      <c r="Z41" s="77" t="s">
        <v>166</v>
      </c>
      <c r="AA41" s="189">
        <f t="shared" si="2"/>
      </c>
      <c r="AB41" s="189">
        <f t="shared" si="3"/>
      </c>
      <c r="AC41" s="189">
        <f t="shared" si="4"/>
      </c>
      <c r="AD41" s="189">
        <f t="shared" si="5"/>
      </c>
      <c r="AE41" s="189">
        <f t="shared" si="6"/>
      </c>
      <c r="AF41" s="189">
        <f t="shared" si="7"/>
      </c>
      <c r="AG41" s="190">
        <f t="shared" si="8"/>
      </c>
    </row>
    <row r="42" spans="1:33" ht="14.25" thickBot="1">
      <c r="A42" s="79" t="s">
        <v>167</v>
      </c>
      <c r="B42" s="249">
        <f aca="true" t="shared" si="18" ref="B42:L42">SUM(B31:B41)</f>
        <v>8381461.5499948235</v>
      </c>
      <c r="C42" s="250">
        <f>MAX(C31:C41)</f>
        <v>347</v>
      </c>
      <c r="D42" s="251">
        <f t="shared" si="18"/>
        <v>4225396.573634835</v>
      </c>
      <c r="E42" s="250">
        <f>MAX(E31:E41)</f>
        <v>219</v>
      </c>
      <c r="F42" s="252">
        <f t="shared" si="18"/>
        <v>2819472.179999626</v>
      </c>
      <c r="G42" s="250">
        <f>MAX(G31:G41)</f>
        <v>159</v>
      </c>
      <c r="H42" s="251">
        <f t="shared" si="18"/>
        <v>1363919.1036360112</v>
      </c>
      <c r="I42" s="250">
        <f>MAX(I31:I41)</f>
        <v>115</v>
      </c>
      <c r="J42" s="252">
        <f t="shared" si="18"/>
        <v>701000.9018180973</v>
      </c>
      <c r="K42" s="250">
        <f>MAX(K31:K41)</f>
        <v>57</v>
      </c>
      <c r="L42" s="251">
        <f t="shared" si="18"/>
        <v>0</v>
      </c>
      <c r="M42" s="250">
        <f>MAX(M31:M41)</f>
        <v>0</v>
      </c>
      <c r="N42" s="251">
        <f>SUM(N31:N41)</f>
        <v>17491250.309083395</v>
      </c>
      <c r="O42" s="250">
        <f>MAX(O31:O41)</f>
        <v>897</v>
      </c>
      <c r="Q42" s="80" t="s">
        <v>167</v>
      </c>
      <c r="R42" s="259">
        <f>IF(('Section I'!$C$41+'Section I'!$H$41)=0,0,B42/('Section I'!$C$41+'Section I'!$H$41))</f>
        <v>0.23892210863823862</v>
      </c>
      <c r="S42" s="259">
        <f>IF(('Section I'!$C$42+'Section I'!$H$42)=0,0,D42/('Section I'!$C$42+'Section I'!$H$42))</f>
        <v>0.265098218326798</v>
      </c>
      <c r="T42" s="259">
        <f>IF(('Section I'!$C$43+'Section I'!$H$43)=0,0,F42/('Section I'!$C$43+'Section I'!$H$43))</f>
        <v>0.2588029522912128</v>
      </c>
      <c r="U42" s="259">
        <f>IF(('Section I'!$C$44+'Section I'!$H$44)=0,0,H42/('Section I'!$C$44+'Section I'!$H$44))</f>
        <v>0.2863709617586906</v>
      </c>
      <c r="V42" s="259">
        <f>IF(('Section I'!$C$45+'Section I'!$H$45)=0,0,J42/('Section I'!$C$45+'Section I'!$H$45))</f>
        <v>0.2687074813907176</v>
      </c>
      <c r="W42" s="259">
        <f>IF(('Section I'!$C$46+'Section I'!$H$46)=0,0,L42/('Section I'!$C$46+'Section I'!$H$46))</f>
        <v>0</v>
      </c>
      <c r="X42" s="260">
        <f>IF(('Section I'!$C$47+'Section I'!$H$47)=0,0,(B42+D42+F42+H42+J42+L42)/('Section I'!$C$47+'Section I'!$H$47))</f>
        <v>0.25245314743048397</v>
      </c>
      <c r="Z42" s="80" t="s">
        <v>167</v>
      </c>
      <c r="AA42" s="189">
        <f t="shared" si="2"/>
        <v>24154.06786742024</v>
      </c>
      <c r="AB42" s="189">
        <f t="shared" si="3"/>
        <v>19294.0482814376</v>
      </c>
      <c r="AC42" s="189">
        <f t="shared" si="4"/>
        <v>17732.52943395991</v>
      </c>
      <c r="AD42" s="189">
        <f t="shared" si="5"/>
        <v>11860.16611857401</v>
      </c>
      <c r="AE42" s="189">
        <f t="shared" si="6"/>
        <v>12298.261435405217</v>
      </c>
      <c r="AF42" s="189">
        <f t="shared" si="7"/>
      </c>
      <c r="AG42" s="192">
        <f t="shared" si="8"/>
        <v>19499.721637774124</v>
      </c>
    </row>
    <row r="43" spans="1:33" s="82" customFormat="1" ht="16.5" customHeight="1" thickTop="1">
      <c r="A43" s="82" t="s">
        <v>46</v>
      </c>
      <c r="R43" s="200"/>
      <c r="S43" s="200"/>
      <c r="T43" s="200"/>
      <c r="U43" s="200"/>
      <c r="V43" s="200"/>
      <c r="W43" s="200"/>
      <c r="X43" s="200"/>
      <c r="AA43" s="191"/>
      <c r="AB43" s="191"/>
      <c r="AC43" s="191"/>
      <c r="AD43" s="191"/>
      <c r="AE43" s="191"/>
      <c r="AF43" s="191"/>
      <c r="AG43" s="193"/>
    </row>
    <row r="44" spans="1:33" s="82" customFormat="1" ht="12">
      <c r="A44" s="82" t="s">
        <v>47</v>
      </c>
      <c r="R44" s="200"/>
      <c r="S44" s="200"/>
      <c r="T44" s="200"/>
      <c r="U44" s="200"/>
      <c r="V44" s="200"/>
      <c r="W44" s="200"/>
      <c r="X44" s="200"/>
      <c r="AA44" s="193"/>
      <c r="AB44" s="193"/>
      <c r="AC44" s="193"/>
      <c r="AD44" s="193"/>
      <c r="AE44" s="193"/>
      <c r="AF44" s="193"/>
      <c r="AG44" s="193"/>
    </row>
    <row r="45" spans="1:33" s="82" customFormat="1" ht="12">
      <c r="A45" s="144" t="s">
        <v>48</v>
      </c>
      <c r="R45" s="200"/>
      <c r="S45" s="200"/>
      <c r="T45" s="200"/>
      <c r="U45" s="200"/>
      <c r="V45" s="200"/>
      <c r="W45" s="200"/>
      <c r="X45" s="200"/>
      <c r="AA45" s="193"/>
      <c r="AB45" s="193"/>
      <c r="AC45" s="193"/>
      <c r="AD45" s="193"/>
      <c r="AE45" s="193"/>
      <c r="AF45" s="193"/>
      <c r="AG45" s="193"/>
    </row>
  </sheetData>
  <sheetProtection sheet="1"/>
  <mergeCells count="1">
    <mergeCell ref="N1:P1"/>
  </mergeCells>
  <printOptions headings="1" horizontalCentered="1" verticalCentered="1"/>
  <pageMargins left="0.5" right="0.5" top="0.5" bottom="0.5" header="0.5" footer="0.5"/>
  <pageSetup fitToHeight="1" fitToWidth="1" horizontalDpi="300" verticalDpi="300" orientation="landscape" scale="76" r:id="rId1"/>
  <ignoredErrors>
    <ignoredError sqref="N5:O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2.28125" style="57" customWidth="1"/>
    <col min="2" max="2" width="26.421875" style="57" customWidth="1"/>
    <col min="3" max="4" width="21.421875" style="57" customWidth="1"/>
    <col min="5" max="5" width="17.7109375" style="57" customWidth="1"/>
    <col min="6" max="6" width="2.7109375" style="57" customWidth="1"/>
    <col min="7" max="16384" width="9.140625" style="57" customWidth="1"/>
  </cols>
  <sheetData>
    <row r="1" spans="1:5" ht="17.25" thickBot="1" thickTop="1">
      <c r="A1" s="56" t="s">
        <v>181</v>
      </c>
      <c r="B1" s="56"/>
      <c r="C1" s="56"/>
      <c r="D1" s="56"/>
      <c r="E1" s="56"/>
    </row>
    <row r="2" spans="1:6" ht="18" customHeight="1" thickTop="1">
      <c r="A2" s="139" t="s">
        <v>185</v>
      </c>
      <c r="B2" s="106"/>
      <c r="C2" s="106"/>
      <c r="D2" s="106"/>
      <c r="E2" s="106"/>
      <c r="F2" s="146"/>
    </row>
    <row r="3" spans="1:6" ht="18" customHeight="1">
      <c r="A3" s="140" t="s">
        <v>186</v>
      </c>
      <c r="B3" s="138"/>
      <c r="C3" s="138"/>
      <c r="D3" s="138"/>
      <c r="E3" s="138"/>
      <c r="F3" s="147"/>
    </row>
    <row r="4" spans="1:6" ht="18" customHeight="1">
      <c r="A4" s="145" t="s">
        <v>187</v>
      </c>
      <c r="B4" s="138"/>
      <c r="C4" s="138"/>
      <c r="D4" s="138"/>
      <c r="E4" s="138"/>
      <c r="F4" s="147"/>
    </row>
    <row r="5" spans="1:6" ht="18" customHeight="1" thickBot="1">
      <c r="A5" s="104" t="s">
        <v>158</v>
      </c>
      <c r="B5" s="105"/>
      <c r="C5" s="105"/>
      <c r="D5" s="105"/>
      <c r="E5" s="105"/>
      <c r="F5" s="148"/>
    </row>
    <row r="6" spans="1:5" ht="14.25" thickBot="1" thickTop="1">
      <c r="A6" s="93" t="s">
        <v>49</v>
      </c>
      <c r="B6" s="94"/>
      <c r="C6" s="94"/>
      <c r="D6" s="94"/>
      <c r="E6" s="95"/>
    </row>
    <row r="7" spans="1:5" ht="12.75">
      <c r="A7" s="96" t="s">
        <v>16</v>
      </c>
      <c r="B7" s="97" t="s">
        <v>50</v>
      </c>
      <c r="C7" s="98" t="s">
        <v>51</v>
      </c>
      <c r="D7" s="98"/>
      <c r="E7" s="96" t="s">
        <v>52</v>
      </c>
    </row>
    <row r="8" spans="1:5" ht="13.5" customHeight="1" thickBot="1">
      <c r="A8" s="99" t="s">
        <v>188</v>
      </c>
      <c r="B8" s="232" t="s">
        <v>6</v>
      </c>
      <c r="C8" s="101" t="s">
        <v>190</v>
      </c>
      <c r="D8" s="101" t="s">
        <v>191</v>
      </c>
      <c r="E8" s="99" t="s">
        <v>9</v>
      </c>
    </row>
    <row r="9" spans="1:5" ht="13.5">
      <c r="A9" s="135" t="s">
        <v>23</v>
      </c>
      <c r="B9" s="231">
        <v>199</v>
      </c>
      <c r="C9" s="91">
        <v>20195351.82</v>
      </c>
      <c r="D9" s="91">
        <v>20278937</v>
      </c>
      <c r="E9" s="165">
        <f>IF(D9=0,0,((C9-D9)/D9))</f>
        <v>-0.004121773246792951</v>
      </c>
    </row>
    <row r="10" spans="1:5" ht="13.5">
      <c r="A10" s="225" t="s">
        <v>24</v>
      </c>
      <c r="B10" s="229">
        <v>146</v>
      </c>
      <c r="C10" s="89">
        <v>10863108.45</v>
      </c>
      <c r="D10" s="89">
        <v>10830201</v>
      </c>
      <c r="E10" s="165">
        <f aca="true" t="shared" si="0" ref="E10:E15">IF(D10=0,0,((C10-D10)/D10))</f>
        <v>0.0030384893133561654</v>
      </c>
    </row>
    <row r="11" spans="1:5" ht="13.5">
      <c r="A11" s="225" t="s">
        <v>25</v>
      </c>
      <c r="B11" s="229">
        <v>138</v>
      </c>
      <c r="C11" s="89">
        <v>9553729</v>
      </c>
      <c r="D11" s="89">
        <v>9447666</v>
      </c>
      <c r="E11" s="165">
        <f t="shared" si="0"/>
        <v>0.011226370618944404</v>
      </c>
    </row>
    <row r="12" spans="1:5" ht="13.5">
      <c r="A12" s="225" t="s">
        <v>26</v>
      </c>
      <c r="B12" s="229">
        <v>73</v>
      </c>
      <c r="C12" s="89">
        <v>3138541.73</v>
      </c>
      <c r="D12" s="89">
        <v>3025727</v>
      </c>
      <c r="E12" s="165">
        <f t="shared" si="0"/>
        <v>0.03728516485459527</v>
      </c>
    </row>
    <row r="13" spans="1:5" ht="13.5">
      <c r="A13" s="225" t="s">
        <v>27</v>
      </c>
      <c r="B13" s="229">
        <v>43</v>
      </c>
      <c r="C13" s="89">
        <v>1917081</v>
      </c>
      <c r="D13" s="89">
        <v>1905941</v>
      </c>
      <c r="E13" s="165">
        <f t="shared" si="0"/>
        <v>0.005844881871999186</v>
      </c>
    </row>
    <row r="14" spans="1:5" ht="13.5">
      <c r="A14" s="225" t="s">
        <v>28</v>
      </c>
      <c r="B14" s="229">
        <v>0</v>
      </c>
      <c r="C14" s="89">
        <v>0</v>
      </c>
      <c r="D14" s="89">
        <v>0</v>
      </c>
      <c r="E14" s="254">
        <f t="shared" si="0"/>
        <v>0</v>
      </c>
    </row>
    <row r="15" spans="1:5" ht="14.25" thickBot="1">
      <c r="A15" s="79" t="s">
        <v>29</v>
      </c>
      <c r="B15" s="162">
        <f>SUM(B9:B14)</f>
        <v>599</v>
      </c>
      <c r="C15" s="160">
        <f>SUM(C9:C14)</f>
        <v>45667811.99999999</v>
      </c>
      <c r="D15" s="160">
        <f>SUM(D9:D14)</f>
        <v>45488472</v>
      </c>
      <c r="E15" s="161">
        <f t="shared" si="0"/>
        <v>0.003942537353200005</v>
      </c>
    </row>
    <row r="16" spans="1:5" ht="13.5" thickBot="1">
      <c r="A16" s="102" t="s">
        <v>53</v>
      </c>
      <c r="B16" s="103"/>
      <c r="C16" s="103"/>
      <c r="D16" s="103"/>
      <c r="E16" s="103"/>
    </row>
    <row r="17" spans="1:5" ht="12.75">
      <c r="A17" s="96" t="s">
        <v>16</v>
      </c>
      <c r="B17" s="97" t="s">
        <v>50</v>
      </c>
      <c r="C17" s="98" t="s">
        <v>51</v>
      </c>
      <c r="D17" s="98"/>
      <c r="E17" s="96" t="s">
        <v>52</v>
      </c>
    </row>
    <row r="18" spans="1:5" ht="13.5" customHeight="1" thickBot="1">
      <c r="A18" s="99" t="s">
        <v>188</v>
      </c>
      <c r="B18" s="232" t="s">
        <v>6</v>
      </c>
      <c r="C18" s="101" t="s">
        <v>190</v>
      </c>
      <c r="D18" s="101" t="s">
        <v>191</v>
      </c>
      <c r="E18" s="99" t="s">
        <v>9</v>
      </c>
    </row>
    <row r="19" spans="1:5" ht="13.5">
      <c r="A19" s="135" t="s">
        <v>23</v>
      </c>
      <c r="B19" s="231">
        <v>126</v>
      </c>
      <c r="C19" s="91">
        <v>15610304.33</v>
      </c>
      <c r="D19" s="91">
        <v>15593932</v>
      </c>
      <c r="E19" s="165">
        <f>IF(D19=0,0,((C19-D19)/D19))</f>
        <v>0.0010499167240180394</v>
      </c>
    </row>
    <row r="20" spans="1:5" ht="13.5">
      <c r="A20" s="225" t="s">
        <v>24</v>
      </c>
      <c r="B20" s="229">
        <v>67</v>
      </c>
      <c r="C20" s="89">
        <v>5886157.44</v>
      </c>
      <c r="D20" s="89">
        <v>5783599</v>
      </c>
      <c r="E20" s="165">
        <f aca="true" t="shared" si="1" ref="E20:E25">IF(D20=0,0,((C20-D20)/D20))</f>
        <v>0.017732633261745914</v>
      </c>
    </row>
    <row r="21" spans="1:5" ht="13.5">
      <c r="A21" s="225" t="s">
        <v>25</v>
      </c>
      <c r="B21" s="229">
        <v>18</v>
      </c>
      <c r="C21" s="91">
        <v>1371828.56</v>
      </c>
      <c r="D21" s="91">
        <v>1368945</v>
      </c>
      <c r="E21" s="165">
        <f t="shared" si="1"/>
        <v>0.0021064104109369303</v>
      </c>
    </row>
    <row r="22" spans="1:5" ht="13.5">
      <c r="A22" s="225" t="s">
        <v>26</v>
      </c>
      <c r="B22" s="229">
        <v>17</v>
      </c>
      <c r="C22" s="89">
        <v>948078</v>
      </c>
      <c r="D22" s="89">
        <v>948078</v>
      </c>
      <c r="E22" s="165">
        <f t="shared" si="1"/>
        <v>0</v>
      </c>
    </row>
    <row r="23" spans="1:5" ht="13.5">
      <c r="A23" s="225" t="s">
        <v>27</v>
      </c>
      <c r="B23" s="229">
        <v>3</v>
      </c>
      <c r="C23" s="91">
        <v>157501.67</v>
      </c>
      <c r="D23" s="91">
        <v>147909</v>
      </c>
      <c r="E23" s="165">
        <f t="shared" si="1"/>
        <v>0.06485521503086365</v>
      </c>
    </row>
    <row r="24" spans="1:5" ht="13.5">
      <c r="A24" s="225" t="s">
        <v>28</v>
      </c>
      <c r="B24" s="229">
        <v>0</v>
      </c>
      <c r="C24" s="89">
        <v>0</v>
      </c>
      <c r="D24" s="89">
        <v>0</v>
      </c>
      <c r="E24" s="254">
        <f t="shared" si="1"/>
        <v>0</v>
      </c>
    </row>
    <row r="25" spans="1:5" ht="14.25" thickBot="1">
      <c r="A25" s="79" t="s">
        <v>29</v>
      </c>
      <c r="B25" s="162">
        <f>SUM(B19:B24)</f>
        <v>231</v>
      </c>
      <c r="C25" s="160">
        <f>SUM(C19:C24)</f>
        <v>23973870</v>
      </c>
      <c r="D25" s="160">
        <f>SUM(D19:D24)</f>
        <v>23842463</v>
      </c>
      <c r="E25" s="161">
        <f t="shared" si="1"/>
        <v>0.005511469180008793</v>
      </c>
    </row>
    <row r="26" spans="1:5" ht="13.5" thickBot="1">
      <c r="A26" s="81" t="s">
        <v>155</v>
      </c>
      <c r="B26" s="81"/>
      <c r="C26" s="81"/>
      <c r="D26" s="81"/>
      <c r="E26" s="81"/>
    </row>
    <row r="27" spans="1:5" ht="12.75">
      <c r="A27" s="96" t="s">
        <v>16</v>
      </c>
      <c r="B27" s="97" t="s">
        <v>50</v>
      </c>
      <c r="C27" s="98" t="s">
        <v>51</v>
      </c>
      <c r="D27" s="98"/>
      <c r="E27" s="96" t="s">
        <v>52</v>
      </c>
    </row>
    <row r="28" spans="1:5" ht="13.5" customHeight="1" thickBot="1">
      <c r="A28" s="99" t="s">
        <v>188</v>
      </c>
      <c r="B28" s="100" t="s">
        <v>6</v>
      </c>
      <c r="C28" s="101" t="s">
        <v>190</v>
      </c>
      <c r="D28" s="101" t="s">
        <v>191</v>
      </c>
      <c r="E28" s="99" t="s">
        <v>9</v>
      </c>
    </row>
    <row r="29" spans="1:5" ht="13.5">
      <c r="A29" s="74" t="s">
        <v>23</v>
      </c>
      <c r="B29" s="163">
        <f aca="true" t="shared" si="2" ref="B29:B34">B9+B19</f>
        <v>325</v>
      </c>
      <c r="C29" s="164">
        <f>C9+(C19*'Section I'!$K$49)</f>
        <v>32967418.999062527</v>
      </c>
      <c r="D29" s="164">
        <f>D9+(D19*'Section I'!$K$49)</f>
        <v>33037608.636335284</v>
      </c>
      <c r="E29" s="165">
        <f>IF(D29=0,0,((C29-D29)/D29))</f>
        <v>-0.0021245374641178138</v>
      </c>
    </row>
    <row r="30" spans="1:5" ht="13.5">
      <c r="A30" s="76" t="s">
        <v>24</v>
      </c>
      <c r="B30" s="166">
        <f t="shared" si="2"/>
        <v>213</v>
      </c>
      <c r="C30" s="167">
        <f>C10+(C20*'Section I'!$K$49)</f>
        <v>15679055.446352933</v>
      </c>
      <c r="D30" s="167">
        <f>D10+(D20*'Section I'!$K$49)</f>
        <v>15562236.54544403</v>
      </c>
      <c r="E30" s="165">
        <f aca="true" t="shared" si="3" ref="E30:E35">IF(D30=0,0,((C30-D30)/D30))</f>
        <v>0.0075065624769147955</v>
      </c>
    </row>
    <row r="31" spans="1:5" ht="13.5">
      <c r="A31" s="76" t="s">
        <v>25</v>
      </c>
      <c r="B31" s="163">
        <f t="shared" si="2"/>
        <v>156</v>
      </c>
      <c r="C31" s="164">
        <f>C11+(C21*'Section I'!$K$49)</f>
        <v>10676134.185452051</v>
      </c>
      <c r="D31" s="164">
        <f>D11+(D21*'Section I'!$K$49)</f>
        <v>10567711.90908842</v>
      </c>
      <c r="E31" s="165">
        <f t="shared" si="3"/>
        <v>0.010259768367681051</v>
      </c>
    </row>
    <row r="32" spans="1:5" ht="13.5">
      <c r="A32" s="76" t="s">
        <v>26</v>
      </c>
      <c r="B32" s="166">
        <f t="shared" si="2"/>
        <v>90</v>
      </c>
      <c r="C32" s="167">
        <f>C12+(C22*'Section I'!$K$49)</f>
        <v>3914241.911816458</v>
      </c>
      <c r="D32" s="167">
        <f>D12+(D22*'Section I'!$K$49)</f>
        <v>3801427.181816458</v>
      </c>
      <c r="E32" s="165">
        <f t="shared" si="3"/>
        <v>0.029676940949870712</v>
      </c>
    </row>
    <row r="33" spans="1:5" ht="13.5">
      <c r="A33" s="76" t="s">
        <v>27</v>
      </c>
      <c r="B33" s="163">
        <f t="shared" si="2"/>
        <v>46</v>
      </c>
      <c r="C33" s="164">
        <f>C13+(C23*'Section I'!$K$49)</f>
        <v>2045946.0027269863</v>
      </c>
      <c r="D33" s="164">
        <f>D13+(D23*'Section I'!$K$49)</f>
        <v>2026957.4545451857</v>
      </c>
      <c r="E33" s="165">
        <f t="shared" si="3"/>
        <v>0.00936800530234185</v>
      </c>
    </row>
    <row r="34" spans="1:5" ht="13.5">
      <c r="A34" s="76" t="s">
        <v>28</v>
      </c>
      <c r="B34" s="166">
        <f t="shared" si="2"/>
        <v>0</v>
      </c>
      <c r="C34" s="167">
        <f>C14+(C24*'Section I'!$K$49)</f>
        <v>0</v>
      </c>
      <c r="D34" s="167">
        <f>D14+(D24*'Section I'!$K$49)</f>
        <v>0</v>
      </c>
      <c r="E34" s="254">
        <f t="shared" si="3"/>
        <v>0</v>
      </c>
    </row>
    <row r="35" spans="1:5" ht="14.25" thickBot="1">
      <c r="A35" s="79" t="s">
        <v>29</v>
      </c>
      <c r="B35" s="162">
        <f>SUM(B29:B34)</f>
        <v>830</v>
      </c>
      <c r="C35" s="160">
        <f>SUM(C29:C34)</f>
        <v>65282796.54541095</v>
      </c>
      <c r="D35" s="160">
        <f>SUM(D29:D34)</f>
        <v>64995941.72722937</v>
      </c>
      <c r="E35" s="161">
        <f t="shared" si="3"/>
        <v>0.004413426601085879</v>
      </c>
    </row>
  </sheetData>
  <sheetProtection sheet="1"/>
  <printOptions horizontalCentered="1" verticalCentered="1"/>
  <pageMargins left="0.5" right="0.5" top="0.5" bottom="0.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zoomScalePageLayoutView="0" workbookViewId="0" topLeftCell="A1">
      <pane ySplit="5" topLeftCell="A6" activePane="bottomLeft" state="frozen"/>
      <selection pane="topLeft" activeCell="I7" sqref="I7"/>
      <selection pane="bottomLeft" activeCell="I7" sqref="I7"/>
    </sheetView>
  </sheetViews>
  <sheetFormatPr defaultColWidth="9.140625" defaultRowHeight="12.75"/>
  <cols>
    <col min="1" max="1" width="4.7109375" style="108" customWidth="1"/>
    <col min="2" max="2" width="8.7109375" style="108" customWidth="1"/>
    <col min="3" max="3" width="1.57421875" style="108" customWidth="1"/>
    <col min="4" max="4" width="8.00390625" style="108" customWidth="1"/>
    <col min="5" max="16" width="6.7109375" style="108" customWidth="1"/>
    <col min="17" max="17" width="9.140625" style="108" customWidth="1"/>
    <col min="18" max="29" width="6.7109375" style="108" customWidth="1"/>
    <col min="30" max="16384" width="9.140625" style="108" customWidth="1"/>
  </cols>
  <sheetData>
    <row r="1" spans="1:16" ht="17.25" thickBot="1" thickTop="1">
      <c r="A1" s="56" t="s">
        <v>182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07"/>
      <c r="M1" s="107"/>
      <c r="N1" s="107"/>
      <c r="O1" s="107"/>
      <c r="P1" s="107"/>
    </row>
    <row r="2" spans="1:16" ht="32.25" customHeight="1" thickBot="1" thickTop="1">
      <c r="A2" s="267" t="s">
        <v>189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8" ht="13.5" thickBot="1">
      <c r="A3" s="110" t="s">
        <v>54</v>
      </c>
      <c r="B3" s="109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R3" s="108" t="s">
        <v>55</v>
      </c>
    </row>
    <row r="4" spans="1:29" ht="15.75">
      <c r="A4" s="111"/>
      <c r="B4" s="112" t="s">
        <v>56</v>
      </c>
      <c r="C4" s="112"/>
      <c r="D4" s="113"/>
      <c r="E4" s="114" t="s">
        <v>57</v>
      </c>
      <c r="F4" s="114"/>
      <c r="G4" s="114"/>
      <c r="H4" s="114"/>
      <c r="I4" s="114"/>
      <c r="J4" s="115"/>
      <c r="K4" s="114" t="s">
        <v>58</v>
      </c>
      <c r="L4" s="114"/>
      <c r="M4" s="114"/>
      <c r="N4" s="114"/>
      <c r="O4" s="114"/>
      <c r="P4" s="115"/>
      <c r="R4" s="114" t="s">
        <v>57</v>
      </c>
      <c r="S4" s="114"/>
      <c r="T4" s="114"/>
      <c r="U4" s="114"/>
      <c r="V4" s="114"/>
      <c r="W4" s="115"/>
      <c r="X4" s="114" t="s">
        <v>58</v>
      </c>
      <c r="Y4" s="114"/>
      <c r="Z4" s="114"/>
      <c r="AA4" s="114"/>
      <c r="AB4" s="114"/>
      <c r="AC4" s="115"/>
    </row>
    <row r="5" spans="1:29" ht="16.5" thickBot="1">
      <c r="A5" s="116"/>
      <c r="B5" s="117" t="s">
        <v>59</v>
      </c>
      <c r="C5" s="117"/>
      <c r="D5" s="118"/>
      <c r="E5" s="119" t="s">
        <v>60</v>
      </c>
      <c r="F5" s="120" t="s">
        <v>61</v>
      </c>
      <c r="G5" s="120" t="s">
        <v>62</v>
      </c>
      <c r="H5" s="120" t="s">
        <v>63</v>
      </c>
      <c r="I5" s="120" t="s">
        <v>64</v>
      </c>
      <c r="J5" s="121" t="s">
        <v>65</v>
      </c>
      <c r="K5" s="119" t="s">
        <v>60</v>
      </c>
      <c r="L5" s="120" t="s">
        <v>61</v>
      </c>
      <c r="M5" s="120" t="s">
        <v>62</v>
      </c>
      <c r="N5" s="120" t="s">
        <v>63</v>
      </c>
      <c r="O5" s="120" t="s">
        <v>64</v>
      </c>
      <c r="P5" s="121" t="s">
        <v>65</v>
      </c>
      <c r="R5" s="119" t="s">
        <v>60</v>
      </c>
      <c r="S5" s="120" t="s">
        <v>61</v>
      </c>
      <c r="T5" s="120" t="s">
        <v>62</v>
      </c>
      <c r="U5" s="120" t="s">
        <v>63</v>
      </c>
      <c r="V5" s="120" t="s">
        <v>64</v>
      </c>
      <c r="W5" s="121" t="s">
        <v>65</v>
      </c>
      <c r="X5" s="119" t="s">
        <v>60</v>
      </c>
      <c r="Y5" s="120" t="s">
        <v>61</v>
      </c>
      <c r="Z5" s="120" t="s">
        <v>62</v>
      </c>
      <c r="AA5" s="120" t="s">
        <v>63</v>
      </c>
      <c r="AB5" s="120" t="s">
        <v>64</v>
      </c>
      <c r="AC5" s="121" t="s">
        <v>65</v>
      </c>
    </row>
    <row r="6" spans="1:29" ht="13.5">
      <c r="A6" s="122" t="s">
        <v>66</v>
      </c>
      <c r="B6" s="123" t="s">
        <v>67</v>
      </c>
      <c r="C6" s="123"/>
      <c r="D6" s="124"/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233"/>
      <c r="K6" s="174">
        <v>1</v>
      </c>
      <c r="L6" s="174">
        <v>0</v>
      </c>
      <c r="M6" s="174">
        <v>0</v>
      </c>
      <c r="N6" s="174">
        <v>0</v>
      </c>
      <c r="O6" s="174">
        <v>0</v>
      </c>
      <c r="P6" s="233"/>
      <c r="Q6" s="125">
        <v>270000</v>
      </c>
      <c r="R6" s="183">
        <f aca="true" t="shared" si="0" ref="R6:R29">E6*$Q6</f>
        <v>0</v>
      </c>
      <c r="S6" s="183">
        <f aca="true" t="shared" si="1" ref="S6:S29">F6*$Q6</f>
        <v>0</v>
      </c>
      <c r="T6" s="183">
        <f aca="true" t="shared" si="2" ref="T6:T29">G6*$Q6</f>
        <v>0</v>
      </c>
      <c r="U6" s="183">
        <f aca="true" t="shared" si="3" ref="U6:U29">H6*$Q6</f>
        <v>0</v>
      </c>
      <c r="V6" s="183">
        <f aca="true" t="shared" si="4" ref="V6:V29">I6*$Q6</f>
        <v>0</v>
      </c>
      <c r="W6" s="183">
        <f aca="true" t="shared" si="5" ref="W6:W29">J6*$Q6</f>
        <v>0</v>
      </c>
      <c r="X6" s="183">
        <f aca="true" t="shared" si="6" ref="X6:X29">K6*$Q6</f>
        <v>270000</v>
      </c>
      <c r="Y6" s="183">
        <f aca="true" t="shared" si="7" ref="Y6:Y29">L6*$Q6</f>
        <v>0</v>
      </c>
      <c r="Z6" s="183">
        <f aca="true" t="shared" si="8" ref="Z6:Z29">M6*$Q6</f>
        <v>0</v>
      </c>
      <c r="AA6" s="183">
        <f aca="true" t="shared" si="9" ref="AA6:AA29">N6*$Q6</f>
        <v>0</v>
      </c>
      <c r="AB6" s="183">
        <f aca="true" t="shared" si="10" ref="AB6:AB29">O6*$Q6</f>
        <v>0</v>
      </c>
      <c r="AC6" s="183">
        <f aca="true" t="shared" si="11" ref="AC6:AC29">P6*$Q6</f>
        <v>0</v>
      </c>
    </row>
    <row r="7" spans="1:29" ht="13.5">
      <c r="A7" s="122" t="s">
        <v>68</v>
      </c>
      <c r="B7" s="126">
        <f aca="true" t="shared" si="12" ref="B7:B29">D8+1</f>
        <v>265000</v>
      </c>
      <c r="C7" s="127" t="s">
        <v>69</v>
      </c>
      <c r="D7" s="128">
        <f aca="true" t="shared" si="13" ref="D7:D30">B7+4999</f>
        <v>269999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75"/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75"/>
      <c r="Q7" s="125">
        <f aca="true" t="shared" si="14" ref="Q7:Q29">Q8+5000</f>
        <v>267500</v>
      </c>
      <c r="R7" s="183">
        <f t="shared" si="0"/>
        <v>0</v>
      </c>
      <c r="S7" s="183">
        <f t="shared" si="1"/>
        <v>0</v>
      </c>
      <c r="T7" s="183">
        <f t="shared" si="2"/>
        <v>0</v>
      </c>
      <c r="U7" s="183">
        <f t="shared" si="3"/>
        <v>0</v>
      </c>
      <c r="V7" s="183">
        <f t="shared" si="4"/>
        <v>0</v>
      </c>
      <c r="W7" s="183">
        <f t="shared" si="5"/>
        <v>0</v>
      </c>
      <c r="X7" s="183">
        <f t="shared" si="6"/>
        <v>0</v>
      </c>
      <c r="Y7" s="183">
        <f t="shared" si="7"/>
        <v>0</v>
      </c>
      <c r="Z7" s="183">
        <f t="shared" si="8"/>
        <v>0</v>
      </c>
      <c r="AA7" s="183">
        <f t="shared" si="9"/>
        <v>0</v>
      </c>
      <c r="AB7" s="183">
        <f t="shared" si="10"/>
        <v>0</v>
      </c>
      <c r="AC7" s="183">
        <f t="shared" si="11"/>
        <v>0</v>
      </c>
    </row>
    <row r="8" spans="1:29" ht="13.5">
      <c r="A8" s="122" t="s">
        <v>70</v>
      </c>
      <c r="B8" s="126">
        <f t="shared" si="12"/>
        <v>260000</v>
      </c>
      <c r="C8" s="127" t="s">
        <v>69</v>
      </c>
      <c r="D8" s="128">
        <f t="shared" si="13"/>
        <v>264999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75"/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75"/>
      <c r="Q8" s="125">
        <f t="shared" si="14"/>
        <v>262500</v>
      </c>
      <c r="R8" s="183">
        <f t="shared" si="0"/>
        <v>0</v>
      </c>
      <c r="S8" s="183">
        <f t="shared" si="1"/>
        <v>0</v>
      </c>
      <c r="T8" s="183">
        <f t="shared" si="2"/>
        <v>0</v>
      </c>
      <c r="U8" s="183">
        <f t="shared" si="3"/>
        <v>0</v>
      </c>
      <c r="V8" s="183">
        <f t="shared" si="4"/>
        <v>0</v>
      </c>
      <c r="W8" s="183">
        <f t="shared" si="5"/>
        <v>0</v>
      </c>
      <c r="X8" s="183">
        <f t="shared" si="6"/>
        <v>0</v>
      </c>
      <c r="Y8" s="183">
        <f t="shared" si="7"/>
        <v>0</v>
      </c>
      <c r="Z8" s="183">
        <f t="shared" si="8"/>
        <v>0</v>
      </c>
      <c r="AA8" s="183">
        <f t="shared" si="9"/>
        <v>0</v>
      </c>
      <c r="AB8" s="183">
        <f t="shared" si="10"/>
        <v>0</v>
      </c>
      <c r="AC8" s="183">
        <f t="shared" si="11"/>
        <v>0</v>
      </c>
    </row>
    <row r="9" spans="1:29" ht="13.5">
      <c r="A9" s="122" t="s">
        <v>71</v>
      </c>
      <c r="B9" s="126">
        <f t="shared" si="12"/>
        <v>255000</v>
      </c>
      <c r="C9" s="127" t="s">
        <v>69</v>
      </c>
      <c r="D9" s="128">
        <f t="shared" si="13"/>
        <v>259999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75"/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75"/>
      <c r="Q9" s="125">
        <f t="shared" si="14"/>
        <v>257500</v>
      </c>
      <c r="R9" s="183">
        <f t="shared" si="0"/>
        <v>0</v>
      </c>
      <c r="S9" s="183">
        <f t="shared" si="1"/>
        <v>0</v>
      </c>
      <c r="T9" s="183">
        <f t="shared" si="2"/>
        <v>0</v>
      </c>
      <c r="U9" s="183">
        <f t="shared" si="3"/>
        <v>0</v>
      </c>
      <c r="V9" s="183">
        <f t="shared" si="4"/>
        <v>0</v>
      </c>
      <c r="W9" s="183">
        <f t="shared" si="5"/>
        <v>0</v>
      </c>
      <c r="X9" s="183">
        <f t="shared" si="6"/>
        <v>0</v>
      </c>
      <c r="Y9" s="183">
        <f t="shared" si="7"/>
        <v>0</v>
      </c>
      <c r="Z9" s="183">
        <f t="shared" si="8"/>
        <v>0</v>
      </c>
      <c r="AA9" s="183">
        <f t="shared" si="9"/>
        <v>0</v>
      </c>
      <c r="AB9" s="183">
        <f t="shared" si="10"/>
        <v>0</v>
      </c>
      <c r="AC9" s="183">
        <f t="shared" si="11"/>
        <v>0</v>
      </c>
    </row>
    <row r="10" spans="1:29" ht="13.5">
      <c r="A10" s="122" t="s">
        <v>72</v>
      </c>
      <c r="B10" s="126">
        <f t="shared" si="12"/>
        <v>250000</v>
      </c>
      <c r="C10" s="127" t="s">
        <v>69</v>
      </c>
      <c r="D10" s="128">
        <f t="shared" si="13"/>
        <v>254999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75"/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75"/>
      <c r="Q10" s="125">
        <f t="shared" si="14"/>
        <v>252500</v>
      </c>
      <c r="R10" s="183">
        <f t="shared" si="0"/>
        <v>0</v>
      </c>
      <c r="S10" s="183">
        <f t="shared" si="1"/>
        <v>0</v>
      </c>
      <c r="T10" s="183">
        <f t="shared" si="2"/>
        <v>0</v>
      </c>
      <c r="U10" s="183">
        <f t="shared" si="3"/>
        <v>0</v>
      </c>
      <c r="V10" s="183">
        <f t="shared" si="4"/>
        <v>0</v>
      </c>
      <c r="W10" s="183">
        <f t="shared" si="5"/>
        <v>0</v>
      </c>
      <c r="X10" s="183">
        <f t="shared" si="6"/>
        <v>0</v>
      </c>
      <c r="Y10" s="183">
        <f t="shared" si="7"/>
        <v>0</v>
      </c>
      <c r="Z10" s="183">
        <f t="shared" si="8"/>
        <v>0</v>
      </c>
      <c r="AA10" s="183">
        <f t="shared" si="9"/>
        <v>0</v>
      </c>
      <c r="AB10" s="183">
        <f t="shared" si="10"/>
        <v>0</v>
      </c>
      <c r="AC10" s="183">
        <f t="shared" si="11"/>
        <v>0</v>
      </c>
    </row>
    <row r="11" spans="1:29" ht="13.5">
      <c r="A11" s="122" t="s">
        <v>73</v>
      </c>
      <c r="B11" s="126">
        <f t="shared" si="12"/>
        <v>245000</v>
      </c>
      <c r="C11" s="127" t="s">
        <v>69</v>
      </c>
      <c r="D11" s="128">
        <f t="shared" si="13"/>
        <v>249999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75"/>
      <c r="K11" s="137">
        <v>1</v>
      </c>
      <c r="L11" s="137">
        <v>0</v>
      </c>
      <c r="M11" s="137">
        <v>0</v>
      </c>
      <c r="N11" s="137">
        <v>0</v>
      </c>
      <c r="O11" s="137">
        <v>0</v>
      </c>
      <c r="P11" s="175"/>
      <c r="Q11" s="125">
        <f t="shared" si="14"/>
        <v>247500</v>
      </c>
      <c r="R11" s="183">
        <f t="shared" si="0"/>
        <v>0</v>
      </c>
      <c r="S11" s="183">
        <f t="shared" si="1"/>
        <v>0</v>
      </c>
      <c r="T11" s="183">
        <f t="shared" si="2"/>
        <v>0</v>
      </c>
      <c r="U11" s="183">
        <f t="shared" si="3"/>
        <v>0</v>
      </c>
      <c r="V11" s="183">
        <f t="shared" si="4"/>
        <v>0</v>
      </c>
      <c r="W11" s="183">
        <f t="shared" si="5"/>
        <v>0</v>
      </c>
      <c r="X11" s="183">
        <f t="shared" si="6"/>
        <v>247500</v>
      </c>
      <c r="Y11" s="183">
        <f t="shared" si="7"/>
        <v>0</v>
      </c>
      <c r="Z11" s="183">
        <f t="shared" si="8"/>
        <v>0</v>
      </c>
      <c r="AA11" s="183">
        <f t="shared" si="9"/>
        <v>0</v>
      </c>
      <c r="AB11" s="183">
        <f t="shared" si="10"/>
        <v>0</v>
      </c>
      <c r="AC11" s="183">
        <f t="shared" si="11"/>
        <v>0</v>
      </c>
    </row>
    <row r="12" spans="1:29" ht="13.5">
      <c r="A12" s="122" t="s">
        <v>74</v>
      </c>
      <c r="B12" s="126">
        <f t="shared" si="12"/>
        <v>240000</v>
      </c>
      <c r="C12" s="127" t="s">
        <v>69</v>
      </c>
      <c r="D12" s="128">
        <f t="shared" si="13"/>
        <v>244999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75"/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75"/>
      <c r="Q12" s="125">
        <f t="shared" si="14"/>
        <v>242500</v>
      </c>
      <c r="R12" s="183">
        <f t="shared" si="0"/>
        <v>0</v>
      </c>
      <c r="S12" s="183">
        <f t="shared" si="1"/>
        <v>0</v>
      </c>
      <c r="T12" s="183">
        <f t="shared" si="2"/>
        <v>0</v>
      </c>
      <c r="U12" s="183">
        <f t="shared" si="3"/>
        <v>0</v>
      </c>
      <c r="V12" s="183">
        <f t="shared" si="4"/>
        <v>0</v>
      </c>
      <c r="W12" s="183">
        <f t="shared" si="5"/>
        <v>0</v>
      </c>
      <c r="X12" s="183">
        <f t="shared" si="6"/>
        <v>0</v>
      </c>
      <c r="Y12" s="183">
        <f t="shared" si="7"/>
        <v>0</v>
      </c>
      <c r="Z12" s="183">
        <f t="shared" si="8"/>
        <v>0</v>
      </c>
      <c r="AA12" s="183">
        <f t="shared" si="9"/>
        <v>0</v>
      </c>
      <c r="AB12" s="183">
        <f t="shared" si="10"/>
        <v>0</v>
      </c>
      <c r="AC12" s="183">
        <f t="shared" si="11"/>
        <v>0</v>
      </c>
    </row>
    <row r="13" spans="1:29" ht="13.5">
      <c r="A13" s="122" t="s">
        <v>75</v>
      </c>
      <c r="B13" s="126">
        <f t="shared" si="12"/>
        <v>235000</v>
      </c>
      <c r="C13" s="127" t="s">
        <v>69</v>
      </c>
      <c r="D13" s="128">
        <f t="shared" si="13"/>
        <v>239999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75"/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75"/>
      <c r="Q13" s="125">
        <f t="shared" si="14"/>
        <v>237500</v>
      </c>
      <c r="R13" s="183">
        <f t="shared" si="0"/>
        <v>0</v>
      </c>
      <c r="S13" s="183">
        <f t="shared" si="1"/>
        <v>0</v>
      </c>
      <c r="T13" s="183">
        <f t="shared" si="2"/>
        <v>0</v>
      </c>
      <c r="U13" s="183">
        <f t="shared" si="3"/>
        <v>0</v>
      </c>
      <c r="V13" s="183">
        <f t="shared" si="4"/>
        <v>0</v>
      </c>
      <c r="W13" s="183">
        <f t="shared" si="5"/>
        <v>0</v>
      </c>
      <c r="X13" s="183">
        <f t="shared" si="6"/>
        <v>0</v>
      </c>
      <c r="Y13" s="183">
        <f t="shared" si="7"/>
        <v>0</v>
      </c>
      <c r="Z13" s="183">
        <f t="shared" si="8"/>
        <v>0</v>
      </c>
      <c r="AA13" s="183">
        <f t="shared" si="9"/>
        <v>0</v>
      </c>
      <c r="AB13" s="183">
        <f t="shared" si="10"/>
        <v>0</v>
      </c>
      <c r="AC13" s="183">
        <f t="shared" si="11"/>
        <v>0</v>
      </c>
    </row>
    <row r="14" spans="1:29" ht="13.5">
      <c r="A14" s="122" t="s">
        <v>76</v>
      </c>
      <c r="B14" s="126">
        <f t="shared" si="12"/>
        <v>230000</v>
      </c>
      <c r="C14" s="127" t="s">
        <v>69</v>
      </c>
      <c r="D14" s="128">
        <f t="shared" si="13"/>
        <v>234999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75"/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75"/>
      <c r="Q14" s="125">
        <f t="shared" si="14"/>
        <v>232500</v>
      </c>
      <c r="R14" s="183">
        <f t="shared" si="0"/>
        <v>0</v>
      </c>
      <c r="S14" s="183">
        <f t="shared" si="1"/>
        <v>0</v>
      </c>
      <c r="T14" s="183">
        <f t="shared" si="2"/>
        <v>0</v>
      </c>
      <c r="U14" s="183">
        <f t="shared" si="3"/>
        <v>0</v>
      </c>
      <c r="V14" s="183">
        <f t="shared" si="4"/>
        <v>0</v>
      </c>
      <c r="W14" s="183">
        <f t="shared" si="5"/>
        <v>0</v>
      </c>
      <c r="X14" s="183">
        <f t="shared" si="6"/>
        <v>0</v>
      </c>
      <c r="Y14" s="183">
        <f t="shared" si="7"/>
        <v>0</v>
      </c>
      <c r="Z14" s="183">
        <f t="shared" si="8"/>
        <v>0</v>
      </c>
      <c r="AA14" s="183">
        <f t="shared" si="9"/>
        <v>0</v>
      </c>
      <c r="AB14" s="183">
        <f t="shared" si="10"/>
        <v>0</v>
      </c>
      <c r="AC14" s="183">
        <f t="shared" si="11"/>
        <v>0</v>
      </c>
    </row>
    <row r="15" spans="1:29" ht="13.5">
      <c r="A15" s="122" t="s">
        <v>77</v>
      </c>
      <c r="B15" s="126">
        <f t="shared" si="12"/>
        <v>225000</v>
      </c>
      <c r="C15" s="127" t="s">
        <v>69</v>
      </c>
      <c r="D15" s="128">
        <f t="shared" si="13"/>
        <v>229999</v>
      </c>
      <c r="E15" s="137">
        <v>2</v>
      </c>
      <c r="F15" s="137">
        <v>0</v>
      </c>
      <c r="G15" s="137">
        <v>0</v>
      </c>
      <c r="H15" s="137">
        <v>0</v>
      </c>
      <c r="I15" s="137">
        <v>0</v>
      </c>
      <c r="J15" s="175"/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75"/>
      <c r="Q15" s="125">
        <f t="shared" si="14"/>
        <v>227500</v>
      </c>
      <c r="R15" s="183">
        <f t="shared" si="0"/>
        <v>455000</v>
      </c>
      <c r="S15" s="183">
        <f t="shared" si="1"/>
        <v>0</v>
      </c>
      <c r="T15" s="183">
        <f t="shared" si="2"/>
        <v>0</v>
      </c>
      <c r="U15" s="183">
        <f t="shared" si="3"/>
        <v>0</v>
      </c>
      <c r="V15" s="183">
        <f t="shared" si="4"/>
        <v>0</v>
      </c>
      <c r="W15" s="183">
        <f t="shared" si="5"/>
        <v>0</v>
      </c>
      <c r="X15" s="183">
        <f t="shared" si="6"/>
        <v>0</v>
      </c>
      <c r="Y15" s="183">
        <f t="shared" si="7"/>
        <v>0</v>
      </c>
      <c r="Z15" s="183">
        <f t="shared" si="8"/>
        <v>0</v>
      </c>
      <c r="AA15" s="183">
        <f t="shared" si="9"/>
        <v>0</v>
      </c>
      <c r="AB15" s="183">
        <f t="shared" si="10"/>
        <v>0</v>
      </c>
      <c r="AC15" s="183">
        <f t="shared" si="11"/>
        <v>0</v>
      </c>
    </row>
    <row r="16" spans="1:29" ht="13.5">
      <c r="A16" s="122" t="s">
        <v>78</v>
      </c>
      <c r="B16" s="126">
        <f t="shared" si="12"/>
        <v>220000</v>
      </c>
      <c r="C16" s="127" t="s">
        <v>69</v>
      </c>
      <c r="D16" s="128">
        <f t="shared" si="13"/>
        <v>224999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75"/>
      <c r="K16" s="137">
        <v>2</v>
      </c>
      <c r="L16" s="137">
        <v>0</v>
      </c>
      <c r="M16" s="137">
        <v>0</v>
      </c>
      <c r="N16" s="137">
        <v>0</v>
      </c>
      <c r="O16" s="137">
        <v>0</v>
      </c>
      <c r="P16" s="175"/>
      <c r="Q16" s="125">
        <f t="shared" si="14"/>
        <v>222500</v>
      </c>
      <c r="R16" s="183">
        <f t="shared" si="0"/>
        <v>0</v>
      </c>
      <c r="S16" s="183">
        <f t="shared" si="1"/>
        <v>0</v>
      </c>
      <c r="T16" s="183">
        <f t="shared" si="2"/>
        <v>0</v>
      </c>
      <c r="U16" s="183">
        <f t="shared" si="3"/>
        <v>0</v>
      </c>
      <c r="V16" s="183">
        <f t="shared" si="4"/>
        <v>0</v>
      </c>
      <c r="W16" s="183">
        <f t="shared" si="5"/>
        <v>0</v>
      </c>
      <c r="X16" s="183">
        <f t="shared" si="6"/>
        <v>445000</v>
      </c>
      <c r="Y16" s="183">
        <f t="shared" si="7"/>
        <v>0</v>
      </c>
      <c r="Z16" s="183">
        <f t="shared" si="8"/>
        <v>0</v>
      </c>
      <c r="AA16" s="183">
        <f t="shared" si="9"/>
        <v>0</v>
      </c>
      <c r="AB16" s="183">
        <f t="shared" si="10"/>
        <v>0</v>
      </c>
      <c r="AC16" s="183">
        <f t="shared" si="11"/>
        <v>0</v>
      </c>
    </row>
    <row r="17" spans="1:29" ht="13.5">
      <c r="A17" s="122" t="s">
        <v>79</v>
      </c>
      <c r="B17" s="126">
        <f t="shared" si="12"/>
        <v>215000</v>
      </c>
      <c r="C17" s="127" t="s">
        <v>69</v>
      </c>
      <c r="D17" s="128">
        <f t="shared" si="13"/>
        <v>219999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75"/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75"/>
      <c r="Q17" s="125">
        <f t="shared" si="14"/>
        <v>217500</v>
      </c>
      <c r="R17" s="183">
        <f t="shared" si="0"/>
        <v>0</v>
      </c>
      <c r="S17" s="183">
        <f t="shared" si="1"/>
        <v>0</v>
      </c>
      <c r="T17" s="183">
        <f t="shared" si="2"/>
        <v>0</v>
      </c>
      <c r="U17" s="183">
        <f t="shared" si="3"/>
        <v>0</v>
      </c>
      <c r="V17" s="183">
        <f t="shared" si="4"/>
        <v>0</v>
      </c>
      <c r="W17" s="183">
        <f t="shared" si="5"/>
        <v>0</v>
      </c>
      <c r="X17" s="183">
        <f t="shared" si="6"/>
        <v>0</v>
      </c>
      <c r="Y17" s="183">
        <f t="shared" si="7"/>
        <v>0</v>
      </c>
      <c r="Z17" s="183">
        <f t="shared" si="8"/>
        <v>0</v>
      </c>
      <c r="AA17" s="183">
        <f t="shared" si="9"/>
        <v>0</v>
      </c>
      <c r="AB17" s="183">
        <f t="shared" si="10"/>
        <v>0</v>
      </c>
      <c r="AC17" s="183">
        <f t="shared" si="11"/>
        <v>0</v>
      </c>
    </row>
    <row r="18" spans="1:29" ht="13.5">
      <c r="A18" s="122" t="s">
        <v>80</v>
      </c>
      <c r="B18" s="126">
        <f t="shared" si="12"/>
        <v>210000</v>
      </c>
      <c r="C18" s="127" t="s">
        <v>69</v>
      </c>
      <c r="D18" s="128">
        <f t="shared" si="13"/>
        <v>214999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75"/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75"/>
      <c r="Q18" s="125">
        <f t="shared" si="14"/>
        <v>212500</v>
      </c>
      <c r="R18" s="183">
        <f t="shared" si="0"/>
        <v>0</v>
      </c>
      <c r="S18" s="183">
        <f t="shared" si="1"/>
        <v>0</v>
      </c>
      <c r="T18" s="183">
        <f t="shared" si="2"/>
        <v>0</v>
      </c>
      <c r="U18" s="183">
        <f t="shared" si="3"/>
        <v>0</v>
      </c>
      <c r="V18" s="183">
        <f t="shared" si="4"/>
        <v>0</v>
      </c>
      <c r="W18" s="183">
        <f t="shared" si="5"/>
        <v>0</v>
      </c>
      <c r="X18" s="183">
        <f t="shared" si="6"/>
        <v>0</v>
      </c>
      <c r="Y18" s="183">
        <f t="shared" si="7"/>
        <v>0</v>
      </c>
      <c r="Z18" s="183">
        <f t="shared" si="8"/>
        <v>0</v>
      </c>
      <c r="AA18" s="183">
        <f t="shared" si="9"/>
        <v>0</v>
      </c>
      <c r="AB18" s="183">
        <f t="shared" si="10"/>
        <v>0</v>
      </c>
      <c r="AC18" s="183">
        <f t="shared" si="11"/>
        <v>0</v>
      </c>
    </row>
    <row r="19" spans="1:29" ht="13.5">
      <c r="A19" s="122" t="s">
        <v>81</v>
      </c>
      <c r="B19" s="126">
        <f t="shared" si="12"/>
        <v>205000</v>
      </c>
      <c r="C19" s="127" t="s">
        <v>69</v>
      </c>
      <c r="D19" s="128">
        <f t="shared" si="13"/>
        <v>209999</v>
      </c>
      <c r="E19" s="137">
        <v>1</v>
      </c>
      <c r="F19" s="137">
        <v>0</v>
      </c>
      <c r="G19" s="137">
        <v>0</v>
      </c>
      <c r="H19" s="137">
        <v>0</v>
      </c>
      <c r="I19" s="137">
        <v>0</v>
      </c>
      <c r="J19" s="175"/>
      <c r="K19" s="137">
        <v>1</v>
      </c>
      <c r="L19" s="137">
        <v>0</v>
      </c>
      <c r="M19" s="137">
        <v>0</v>
      </c>
      <c r="N19" s="137">
        <v>0</v>
      </c>
      <c r="O19" s="137">
        <v>0</v>
      </c>
      <c r="P19" s="175"/>
      <c r="Q19" s="125">
        <f t="shared" si="14"/>
        <v>207500</v>
      </c>
      <c r="R19" s="183">
        <f t="shared" si="0"/>
        <v>207500</v>
      </c>
      <c r="S19" s="183">
        <f t="shared" si="1"/>
        <v>0</v>
      </c>
      <c r="T19" s="183">
        <f t="shared" si="2"/>
        <v>0</v>
      </c>
      <c r="U19" s="183">
        <f t="shared" si="3"/>
        <v>0</v>
      </c>
      <c r="V19" s="183">
        <f t="shared" si="4"/>
        <v>0</v>
      </c>
      <c r="W19" s="183">
        <f t="shared" si="5"/>
        <v>0</v>
      </c>
      <c r="X19" s="183">
        <f t="shared" si="6"/>
        <v>207500</v>
      </c>
      <c r="Y19" s="183">
        <f t="shared" si="7"/>
        <v>0</v>
      </c>
      <c r="Z19" s="183">
        <f t="shared" si="8"/>
        <v>0</v>
      </c>
      <c r="AA19" s="183">
        <f t="shared" si="9"/>
        <v>0</v>
      </c>
      <c r="AB19" s="183">
        <f t="shared" si="10"/>
        <v>0</v>
      </c>
      <c r="AC19" s="183">
        <f t="shared" si="11"/>
        <v>0</v>
      </c>
    </row>
    <row r="20" spans="1:29" ht="13.5">
      <c r="A20" s="122" t="s">
        <v>82</v>
      </c>
      <c r="B20" s="126">
        <f t="shared" si="12"/>
        <v>200000</v>
      </c>
      <c r="C20" s="127" t="s">
        <v>69</v>
      </c>
      <c r="D20" s="128">
        <f t="shared" si="13"/>
        <v>204999</v>
      </c>
      <c r="E20" s="137">
        <v>2</v>
      </c>
      <c r="F20" s="137">
        <v>0</v>
      </c>
      <c r="G20" s="137">
        <v>0</v>
      </c>
      <c r="H20" s="137">
        <v>0</v>
      </c>
      <c r="I20" s="137">
        <v>0</v>
      </c>
      <c r="J20" s="175"/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75"/>
      <c r="Q20" s="125">
        <f t="shared" si="14"/>
        <v>202500</v>
      </c>
      <c r="R20" s="183">
        <f t="shared" si="0"/>
        <v>405000</v>
      </c>
      <c r="S20" s="183">
        <f t="shared" si="1"/>
        <v>0</v>
      </c>
      <c r="T20" s="183">
        <f t="shared" si="2"/>
        <v>0</v>
      </c>
      <c r="U20" s="183">
        <f t="shared" si="3"/>
        <v>0</v>
      </c>
      <c r="V20" s="183">
        <f t="shared" si="4"/>
        <v>0</v>
      </c>
      <c r="W20" s="183">
        <f t="shared" si="5"/>
        <v>0</v>
      </c>
      <c r="X20" s="183">
        <f t="shared" si="6"/>
        <v>0</v>
      </c>
      <c r="Y20" s="183">
        <f t="shared" si="7"/>
        <v>0</v>
      </c>
      <c r="Z20" s="183">
        <f t="shared" si="8"/>
        <v>0</v>
      </c>
      <c r="AA20" s="183">
        <f t="shared" si="9"/>
        <v>0</v>
      </c>
      <c r="AB20" s="183">
        <f t="shared" si="10"/>
        <v>0</v>
      </c>
      <c r="AC20" s="183">
        <f t="shared" si="11"/>
        <v>0</v>
      </c>
    </row>
    <row r="21" spans="1:29" ht="13.5">
      <c r="A21" s="122" t="s">
        <v>83</v>
      </c>
      <c r="B21" s="126">
        <f t="shared" si="12"/>
        <v>195000</v>
      </c>
      <c r="C21" s="127" t="s">
        <v>69</v>
      </c>
      <c r="D21" s="128">
        <f t="shared" si="13"/>
        <v>199999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75"/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75"/>
      <c r="Q21" s="125">
        <f t="shared" si="14"/>
        <v>197500</v>
      </c>
      <c r="R21" s="183">
        <f t="shared" si="0"/>
        <v>0</v>
      </c>
      <c r="S21" s="183">
        <f t="shared" si="1"/>
        <v>0</v>
      </c>
      <c r="T21" s="183">
        <f t="shared" si="2"/>
        <v>0</v>
      </c>
      <c r="U21" s="183">
        <f t="shared" si="3"/>
        <v>0</v>
      </c>
      <c r="V21" s="183">
        <f t="shared" si="4"/>
        <v>0</v>
      </c>
      <c r="W21" s="183">
        <f t="shared" si="5"/>
        <v>0</v>
      </c>
      <c r="X21" s="183">
        <f t="shared" si="6"/>
        <v>0</v>
      </c>
      <c r="Y21" s="183">
        <f t="shared" si="7"/>
        <v>0</v>
      </c>
      <c r="Z21" s="183">
        <f t="shared" si="8"/>
        <v>0</v>
      </c>
      <c r="AA21" s="183">
        <f t="shared" si="9"/>
        <v>0</v>
      </c>
      <c r="AB21" s="183">
        <f t="shared" si="10"/>
        <v>0</v>
      </c>
      <c r="AC21" s="183">
        <f t="shared" si="11"/>
        <v>0</v>
      </c>
    </row>
    <row r="22" spans="1:29" ht="13.5">
      <c r="A22" s="122" t="s">
        <v>84</v>
      </c>
      <c r="B22" s="126">
        <f t="shared" si="12"/>
        <v>190000</v>
      </c>
      <c r="C22" s="127" t="s">
        <v>69</v>
      </c>
      <c r="D22" s="128">
        <f t="shared" si="13"/>
        <v>194999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75"/>
      <c r="K22" s="137">
        <v>1</v>
      </c>
      <c r="L22" s="137">
        <v>0</v>
      </c>
      <c r="M22" s="137">
        <v>0</v>
      </c>
      <c r="N22" s="137">
        <v>0</v>
      </c>
      <c r="O22" s="137">
        <v>0</v>
      </c>
      <c r="P22" s="175"/>
      <c r="Q22" s="125">
        <f t="shared" si="14"/>
        <v>192500</v>
      </c>
      <c r="R22" s="183">
        <f t="shared" si="0"/>
        <v>0</v>
      </c>
      <c r="S22" s="183">
        <f t="shared" si="1"/>
        <v>0</v>
      </c>
      <c r="T22" s="183">
        <f t="shared" si="2"/>
        <v>0</v>
      </c>
      <c r="U22" s="183">
        <f t="shared" si="3"/>
        <v>0</v>
      </c>
      <c r="V22" s="183">
        <f t="shared" si="4"/>
        <v>0</v>
      </c>
      <c r="W22" s="183">
        <f t="shared" si="5"/>
        <v>0</v>
      </c>
      <c r="X22" s="183">
        <f t="shared" si="6"/>
        <v>192500</v>
      </c>
      <c r="Y22" s="183">
        <f t="shared" si="7"/>
        <v>0</v>
      </c>
      <c r="Z22" s="183">
        <f t="shared" si="8"/>
        <v>0</v>
      </c>
      <c r="AA22" s="183">
        <f t="shared" si="9"/>
        <v>0</v>
      </c>
      <c r="AB22" s="183">
        <f t="shared" si="10"/>
        <v>0</v>
      </c>
      <c r="AC22" s="183">
        <f t="shared" si="11"/>
        <v>0</v>
      </c>
    </row>
    <row r="23" spans="1:29" ht="13.5">
      <c r="A23" s="122" t="s">
        <v>85</v>
      </c>
      <c r="B23" s="126">
        <f t="shared" si="12"/>
        <v>185000</v>
      </c>
      <c r="C23" s="127" t="s">
        <v>69</v>
      </c>
      <c r="D23" s="128">
        <f t="shared" si="13"/>
        <v>189999</v>
      </c>
      <c r="E23" s="137">
        <v>1</v>
      </c>
      <c r="F23" s="137">
        <v>0</v>
      </c>
      <c r="G23" s="137">
        <v>0</v>
      </c>
      <c r="H23" s="137">
        <v>0</v>
      </c>
      <c r="I23" s="137">
        <v>0</v>
      </c>
      <c r="J23" s="175"/>
      <c r="K23" s="137">
        <v>2</v>
      </c>
      <c r="L23" s="137">
        <v>0</v>
      </c>
      <c r="M23" s="137">
        <v>0</v>
      </c>
      <c r="N23" s="137">
        <v>0</v>
      </c>
      <c r="O23" s="137">
        <v>0</v>
      </c>
      <c r="P23" s="175"/>
      <c r="Q23" s="125">
        <f t="shared" si="14"/>
        <v>187500</v>
      </c>
      <c r="R23" s="183">
        <f t="shared" si="0"/>
        <v>187500</v>
      </c>
      <c r="S23" s="183">
        <f t="shared" si="1"/>
        <v>0</v>
      </c>
      <c r="T23" s="183">
        <f t="shared" si="2"/>
        <v>0</v>
      </c>
      <c r="U23" s="183">
        <f t="shared" si="3"/>
        <v>0</v>
      </c>
      <c r="V23" s="183">
        <f t="shared" si="4"/>
        <v>0</v>
      </c>
      <c r="W23" s="183">
        <f t="shared" si="5"/>
        <v>0</v>
      </c>
      <c r="X23" s="183">
        <f t="shared" si="6"/>
        <v>375000</v>
      </c>
      <c r="Y23" s="183">
        <f t="shared" si="7"/>
        <v>0</v>
      </c>
      <c r="Z23" s="183">
        <f t="shared" si="8"/>
        <v>0</v>
      </c>
      <c r="AA23" s="183">
        <f t="shared" si="9"/>
        <v>0</v>
      </c>
      <c r="AB23" s="183">
        <f t="shared" si="10"/>
        <v>0</v>
      </c>
      <c r="AC23" s="183">
        <f t="shared" si="11"/>
        <v>0</v>
      </c>
    </row>
    <row r="24" spans="1:29" ht="13.5">
      <c r="A24" s="122" t="s">
        <v>86</v>
      </c>
      <c r="B24" s="126">
        <f t="shared" si="12"/>
        <v>180000</v>
      </c>
      <c r="C24" s="127" t="s">
        <v>69</v>
      </c>
      <c r="D24" s="128">
        <f t="shared" si="13"/>
        <v>184999</v>
      </c>
      <c r="E24" s="137">
        <v>3</v>
      </c>
      <c r="F24" s="137">
        <v>0</v>
      </c>
      <c r="G24" s="137">
        <v>0</v>
      </c>
      <c r="H24" s="137">
        <v>0</v>
      </c>
      <c r="I24" s="137">
        <v>0</v>
      </c>
      <c r="J24" s="175"/>
      <c r="K24" s="137">
        <v>3</v>
      </c>
      <c r="L24" s="137">
        <v>0</v>
      </c>
      <c r="M24" s="137">
        <v>0</v>
      </c>
      <c r="N24" s="137">
        <v>0</v>
      </c>
      <c r="O24" s="137">
        <v>0</v>
      </c>
      <c r="P24" s="175"/>
      <c r="Q24" s="125">
        <f t="shared" si="14"/>
        <v>182500</v>
      </c>
      <c r="R24" s="183">
        <f t="shared" si="0"/>
        <v>547500</v>
      </c>
      <c r="S24" s="183">
        <f t="shared" si="1"/>
        <v>0</v>
      </c>
      <c r="T24" s="183">
        <f t="shared" si="2"/>
        <v>0</v>
      </c>
      <c r="U24" s="183">
        <f t="shared" si="3"/>
        <v>0</v>
      </c>
      <c r="V24" s="183">
        <f t="shared" si="4"/>
        <v>0</v>
      </c>
      <c r="W24" s="183">
        <f t="shared" si="5"/>
        <v>0</v>
      </c>
      <c r="X24" s="183">
        <f t="shared" si="6"/>
        <v>547500</v>
      </c>
      <c r="Y24" s="183">
        <f t="shared" si="7"/>
        <v>0</v>
      </c>
      <c r="Z24" s="183">
        <f t="shared" si="8"/>
        <v>0</v>
      </c>
      <c r="AA24" s="183">
        <f t="shared" si="9"/>
        <v>0</v>
      </c>
      <c r="AB24" s="183">
        <f t="shared" si="10"/>
        <v>0</v>
      </c>
      <c r="AC24" s="183">
        <f t="shared" si="11"/>
        <v>0</v>
      </c>
    </row>
    <row r="25" spans="1:29" ht="13.5">
      <c r="A25" s="122" t="s">
        <v>87</v>
      </c>
      <c r="B25" s="126">
        <f t="shared" si="12"/>
        <v>175000</v>
      </c>
      <c r="C25" s="127" t="s">
        <v>69</v>
      </c>
      <c r="D25" s="128">
        <f t="shared" si="13"/>
        <v>179999</v>
      </c>
      <c r="E25" s="137">
        <v>1</v>
      </c>
      <c r="F25" s="137">
        <v>0</v>
      </c>
      <c r="G25" s="137">
        <v>0</v>
      </c>
      <c r="H25" s="137">
        <v>0</v>
      </c>
      <c r="I25" s="137">
        <v>0</v>
      </c>
      <c r="J25" s="175"/>
      <c r="K25" s="137">
        <v>2</v>
      </c>
      <c r="L25" s="137">
        <v>0</v>
      </c>
      <c r="M25" s="137">
        <v>0</v>
      </c>
      <c r="N25" s="137">
        <v>0</v>
      </c>
      <c r="O25" s="137">
        <v>0</v>
      </c>
      <c r="P25" s="175"/>
      <c r="Q25" s="125">
        <f t="shared" si="14"/>
        <v>177500</v>
      </c>
      <c r="R25" s="183">
        <f t="shared" si="0"/>
        <v>177500</v>
      </c>
      <c r="S25" s="183">
        <f t="shared" si="1"/>
        <v>0</v>
      </c>
      <c r="T25" s="183">
        <f t="shared" si="2"/>
        <v>0</v>
      </c>
      <c r="U25" s="183">
        <f t="shared" si="3"/>
        <v>0</v>
      </c>
      <c r="V25" s="183">
        <f t="shared" si="4"/>
        <v>0</v>
      </c>
      <c r="W25" s="183">
        <f t="shared" si="5"/>
        <v>0</v>
      </c>
      <c r="X25" s="183">
        <f t="shared" si="6"/>
        <v>355000</v>
      </c>
      <c r="Y25" s="183">
        <f t="shared" si="7"/>
        <v>0</v>
      </c>
      <c r="Z25" s="183">
        <f t="shared" si="8"/>
        <v>0</v>
      </c>
      <c r="AA25" s="183">
        <f t="shared" si="9"/>
        <v>0</v>
      </c>
      <c r="AB25" s="183">
        <f t="shared" si="10"/>
        <v>0</v>
      </c>
      <c r="AC25" s="183">
        <f t="shared" si="11"/>
        <v>0</v>
      </c>
    </row>
    <row r="26" spans="1:29" ht="13.5">
      <c r="A26" s="122" t="s">
        <v>88</v>
      </c>
      <c r="B26" s="126">
        <f t="shared" si="12"/>
        <v>170000</v>
      </c>
      <c r="C26" s="127" t="s">
        <v>69</v>
      </c>
      <c r="D26" s="128">
        <f t="shared" si="13"/>
        <v>174999</v>
      </c>
      <c r="E26" s="137">
        <v>1</v>
      </c>
      <c r="F26" s="137">
        <v>0</v>
      </c>
      <c r="G26" s="137">
        <v>0</v>
      </c>
      <c r="H26" s="137">
        <v>0</v>
      </c>
      <c r="I26" s="137">
        <v>0</v>
      </c>
      <c r="J26" s="175"/>
      <c r="K26" s="137">
        <v>5</v>
      </c>
      <c r="L26" s="137">
        <v>0</v>
      </c>
      <c r="M26" s="137">
        <v>0</v>
      </c>
      <c r="N26" s="137">
        <v>0</v>
      </c>
      <c r="O26" s="137">
        <v>0</v>
      </c>
      <c r="P26" s="175"/>
      <c r="Q26" s="125">
        <f t="shared" si="14"/>
        <v>172500</v>
      </c>
      <c r="R26" s="183">
        <f t="shared" si="0"/>
        <v>172500</v>
      </c>
      <c r="S26" s="183">
        <f t="shared" si="1"/>
        <v>0</v>
      </c>
      <c r="T26" s="183">
        <f t="shared" si="2"/>
        <v>0</v>
      </c>
      <c r="U26" s="183">
        <f t="shared" si="3"/>
        <v>0</v>
      </c>
      <c r="V26" s="183">
        <f t="shared" si="4"/>
        <v>0</v>
      </c>
      <c r="W26" s="183">
        <f t="shared" si="5"/>
        <v>0</v>
      </c>
      <c r="X26" s="183">
        <f t="shared" si="6"/>
        <v>862500</v>
      </c>
      <c r="Y26" s="183">
        <f t="shared" si="7"/>
        <v>0</v>
      </c>
      <c r="Z26" s="183">
        <f t="shared" si="8"/>
        <v>0</v>
      </c>
      <c r="AA26" s="183">
        <f t="shared" si="9"/>
        <v>0</v>
      </c>
      <c r="AB26" s="183">
        <f t="shared" si="10"/>
        <v>0</v>
      </c>
      <c r="AC26" s="183">
        <f t="shared" si="11"/>
        <v>0</v>
      </c>
    </row>
    <row r="27" spans="1:29" ht="13.5">
      <c r="A27" s="122" t="s">
        <v>89</v>
      </c>
      <c r="B27" s="126">
        <f t="shared" si="12"/>
        <v>165000</v>
      </c>
      <c r="C27" s="127" t="s">
        <v>69</v>
      </c>
      <c r="D27" s="128">
        <f t="shared" si="13"/>
        <v>169999</v>
      </c>
      <c r="E27" s="137">
        <v>2</v>
      </c>
      <c r="F27" s="137">
        <v>0</v>
      </c>
      <c r="G27" s="137">
        <v>0</v>
      </c>
      <c r="H27" s="137">
        <v>0</v>
      </c>
      <c r="I27" s="137">
        <v>0</v>
      </c>
      <c r="J27" s="175"/>
      <c r="K27" s="137">
        <v>1</v>
      </c>
      <c r="L27" s="137">
        <v>0</v>
      </c>
      <c r="M27" s="137">
        <v>0</v>
      </c>
      <c r="N27" s="137">
        <v>0</v>
      </c>
      <c r="O27" s="137">
        <v>0</v>
      </c>
      <c r="P27" s="175"/>
      <c r="Q27" s="125">
        <f t="shared" si="14"/>
        <v>167500</v>
      </c>
      <c r="R27" s="183">
        <f t="shared" si="0"/>
        <v>335000</v>
      </c>
      <c r="S27" s="183">
        <f t="shared" si="1"/>
        <v>0</v>
      </c>
      <c r="T27" s="183">
        <f t="shared" si="2"/>
        <v>0</v>
      </c>
      <c r="U27" s="183">
        <f t="shared" si="3"/>
        <v>0</v>
      </c>
      <c r="V27" s="183">
        <f t="shared" si="4"/>
        <v>0</v>
      </c>
      <c r="W27" s="183">
        <f t="shared" si="5"/>
        <v>0</v>
      </c>
      <c r="X27" s="183">
        <f t="shared" si="6"/>
        <v>167500</v>
      </c>
      <c r="Y27" s="183">
        <f t="shared" si="7"/>
        <v>0</v>
      </c>
      <c r="Z27" s="183">
        <f t="shared" si="8"/>
        <v>0</v>
      </c>
      <c r="AA27" s="183">
        <f t="shared" si="9"/>
        <v>0</v>
      </c>
      <c r="AB27" s="183">
        <f t="shared" si="10"/>
        <v>0</v>
      </c>
      <c r="AC27" s="183">
        <f t="shared" si="11"/>
        <v>0</v>
      </c>
    </row>
    <row r="28" spans="1:29" ht="13.5">
      <c r="A28" s="122" t="s">
        <v>90</v>
      </c>
      <c r="B28" s="126">
        <f t="shared" si="12"/>
        <v>160000</v>
      </c>
      <c r="C28" s="127" t="s">
        <v>69</v>
      </c>
      <c r="D28" s="128">
        <f t="shared" si="13"/>
        <v>164999</v>
      </c>
      <c r="E28" s="137">
        <v>0</v>
      </c>
      <c r="F28" s="137">
        <v>2</v>
      </c>
      <c r="G28" s="137">
        <v>0</v>
      </c>
      <c r="H28" s="137">
        <v>0</v>
      </c>
      <c r="I28" s="137">
        <v>0</v>
      </c>
      <c r="J28" s="175"/>
      <c r="K28" s="137">
        <v>2</v>
      </c>
      <c r="L28" s="137">
        <v>0</v>
      </c>
      <c r="M28" s="137">
        <v>0</v>
      </c>
      <c r="N28" s="137">
        <v>0</v>
      </c>
      <c r="O28" s="137">
        <v>0</v>
      </c>
      <c r="P28" s="175"/>
      <c r="Q28" s="125">
        <f t="shared" si="14"/>
        <v>162500</v>
      </c>
      <c r="R28" s="183">
        <f t="shared" si="0"/>
        <v>0</v>
      </c>
      <c r="S28" s="183">
        <f t="shared" si="1"/>
        <v>325000</v>
      </c>
      <c r="T28" s="183">
        <f t="shared" si="2"/>
        <v>0</v>
      </c>
      <c r="U28" s="183">
        <f t="shared" si="3"/>
        <v>0</v>
      </c>
      <c r="V28" s="183">
        <f t="shared" si="4"/>
        <v>0</v>
      </c>
      <c r="W28" s="183">
        <f t="shared" si="5"/>
        <v>0</v>
      </c>
      <c r="X28" s="183">
        <f t="shared" si="6"/>
        <v>325000</v>
      </c>
      <c r="Y28" s="183">
        <f t="shared" si="7"/>
        <v>0</v>
      </c>
      <c r="Z28" s="183">
        <f t="shared" si="8"/>
        <v>0</v>
      </c>
      <c r="AA28" s="183">
        <f t="shared" si="9"/>
        <v>0</v>
      </c>
      <c r="AB28" s="183">
        <f t="shared" si="10"/>
        <v>0</v>
      </c>
      <c r="AC28" s="183">
        <f t="shared" si="11"/>
        <v>0</v>
      </c>
    </row>
    <row r="29" spans="1:29" ht="13.5">
      <c r="A29" s="122" t="s">
        <v>91</v>
      </c>
      <c r="B29" s="126">
        <f t="shared" si="12"/>
        <v>155000</v>
      </c>
      <c r="C29" s="127" t="s">
        <v>69</v>
      </c>
      <c r="D29" s="128">
        <f t="shared" si="13"/>
        <v>159999</v>
      </c>
      <c r="E29" s="137">
        <v>3</v>
      </c>
      <c r="F29" s="137">
        <v>0</v>
      </c>
      <c r="G29" s="137">
        <v>0</v>
      </c>
      <c r="H29" s="137">
        <v>0</v>
      </c>
      <c r="I29" s="137">
        <v>0</v>
      </c>
      <c r="J29" s="175"/>
      <c r="K29" s="137">
        <v>1</v>
      </c>
      <c r="L29" s="137">
        <v>0</v>
      </c>
      <c r="M29" s="137">
        <v>0</v>
      </c>
      <c r="N29" s="137">
        <v>0</v>
      </c>
      <c r="O29" s="137">
        <v>0</v>
      </c>
      <c r="P29" s="175"/>
      <c r="Q29" s="125">
        <f t="shared" si="14"/>
        <v>157500</v>
      </c>
      <c r="R29" s="183">
        <f t="shared" si="0"/>
        <v>472500</v>
      </c>
      <c r="S29" s="183">
        <f t="shared" si="1"/>
        <v>0</v>
      </c>
      <c r="T29" s="183">
        <f t="shared" si="2"/>
        <v>0</v>
      </c>
      <c r="U29" s="183">
        <f t="shared" si="3"/>
        <v>0</v>
      </c>
      <c r="V29" s="183">
        <f t="shared" si="4"/>
        <v>0</v>
      </c>
      <c r="W29" s="183">
        <f t="shared" si="5"/>
        <v>0</v>
      </c>
      <c r="X29" s="183">
        <f t="shared" si="6"/>
        <v>157500</v>
      </c>
      <c r="Y29" s="183">
        <f t="shared" si="7"/>
        <v>0</v>
      </c>
      <c r="Z29" s="183">
        <f t="shared" si="8"/>
        <v>0</v>
      </c>
      <c r="AA29" s="183">
        <f t="shared" si="9"/>
        <v>0</v>
      </c>
      <c r="AB29" s="183">
        <f t="shared" si="10"/>
        <v>0</v>
      </c>
      <c r="AC29" s="183">
        <f t="shared" si="11"/>
        <v>0</v>
      </c>
    </row>
    <row r="30" spans="1:30" ht="13.5">
      <c r="A30" s="122" t="s">
        <v>92</v>
      </c>
      <c r="B30" s="126">
        <v>150000</v>
      </c>
      <c r="C30" s="127" t="s">
        <v>69</v>
      </c>
      <c r="D30" s="128">
        <f t="shared" si="13"/>
        <v>154999</v>
      </c>
      <c r="E30" s="137">
        <v>3</v>
      </c>
      <c r="F30" s="137">
        <v>1</v>
      </c>
      <c r="G30" s="137">
        <v>0</v>
      </c>
      <c r="H30" s="137">
        <v>0</v>
      </c>
      <c r="I30" s="137">
        <v>0</v>
      </c>
      <c r="J30" s="175"/>
      <c r="K30" s="137">
        <v>1</v>
      </c>
      <c r="L30" s="137">
        <v>0</v>
      </c>
      <c r="M30" s="137">
        <v>0</v>
      </c>
      <c r="N30" s="137">
        <v>0</v>
      </c>
      <c r="O30" s="137">
        <v>0</v>
      </c>
      <c r="P30" s="175"/>
      <c r="Q30" s="125">
        <f>Q31+5000</f>
        <v>152500</v>
      </c>
      <c r="R30" s="183">
        <f aca="true" t="shared" si="15" ref="R30:W30">E30*$Q30</f>
        <v>457500</v>
      </c>
      <c r="S30" s="183">
        <f t="shared" si="15"/>
        <v>152500</v>
      </c>
      <c r="T30" s="183">
        <f t="shared" si="15"/>
        <v>0</v>
      </c>
      <c r="U30" s="183">
        <f t="shared" si="15"/>
        <v>0</v>
      </c>
      <c r="V30" s="183">
        <f t="shared" si="15"/>
        <v>0</v>
      </c>
      <c r="W30" s="183">
        <f t="shared" si="15"/>
        <v>0</v>
      </c>
      <c r="X30" s="183">
        <f aca="true" t="shared" si="16" ref="X30:AC30">K30*$Q30</f>
        <v>152500</v>
      </c>
      <c r="Y30" s="183">
        <f t="shared" si="16"/>
        <v>0</v>
      </c>
      <c r="Z30" s="183">
        <f t="shared" si="16"/>
        <v>0</v>
      </c>
      <c r="AA30" s="183">
        <f t="shared" si="16"/>
        <v>0</v>
      </c>
      <c r="AB30" s="183">
        <f t="shared" si="16"/>
        <v>0</v>
      </c>
      <c r="AC30" s="183">
        <f t="shared" si="16"/>
        <v>0</v>
      </c>
      <c r="AD30" s="182"/>
    </row>
    <row r="31" spans="1:30" ht="13.5">
      <c r="A31" s="122" t="s">
        <v>93</v>
      </c>
      <c r="B31" s="126">
        <v>145000</v>
      </c>
      <c r="C31" s="127" t="s">
        <v>69</v>
      </c>
      <c r="D31" s="128">
        <v>149999</v>
      </c>
      <c r="E31" s="137">
        <v>3</v>
      </c>
      <c r="F31" s="137">
        <v>0</v>
      </c>
      <c r="G31" s="137">
        <v>3</v>
      </c>
      <c r="H31" s="137">
        <v>0</v>
      </c>
      <c r="I31" s="137">
        <v>0</v>
      </c>
      <c r="J31" s="175"/>
      <c r="K31" s="137">
        <v>1</v>
      </c>
      <c r="L31" s="137">
        <v>0</v>
      </c>
      <c r="M31" s="137">
        <v>0</v>
      </c>
      <c r="N31" s="137">
        <v>0</v>
      </c>
      <c r="O31" s="137">
        <v>0</v>
      </c>
      <c r="P31" s="175"/>
      <c r="Q31" s="125">
        <v>147500</v>
      </c>
      <c r="R31" s="183">
        <f aca="true" t="shared" si="17" ref="R31:W31">E31*$Q31</f>
        <v>442500</v>
      </c>
      <c r="S31" s="183">
        <f t="shared" si="17"/>
        <v>0</v>
      </c>
      <c r="T31" s="183">
        <f t="shared" si="17"/>
        <v>442500</v>
      </c>
      <c r="U31" s="183">
        <f t="shared" si="17"/>
        <v>0</v>
      </c>
      <c r="V31" s="183">
        <f t="shared" si="17"/>
        <v>0</v>
      </c>
      <c r="W31" s="183">
        <f t="shared" si="17"/>
        <v>0</v>
      </c>
      <c r="X31" s="183">
        <f aca="true" t="shared" si="18" ref="X31:AC40">K31*$Q31</f>
        <v>147500</v>
      </c>
      <c r="Y31" s="183">
        <f t="shared" si="18"/>
        <v>0</v>
      </c>
      <c r="Z31" s="183">
        <f t="shared" si="18"/>
        <v>0</v>
      </c>
      <c r="AA31" s="183">
        <f t="shared" si="18"/>
        <v>0</v>
      </c>
      <c r="AB31" s="183">
        <f t="shared" si="18"/>
        <v>0</v>
      </c>
      <c r="AC31" s="183">
        <f t="shared" si="18"/>
        <v>0</v>
      </c>
      <c r="AD31" s="182"/>
    </row>
    <row r="32" spans="1:30" ht="13.5">
      <c r="A32" s="122" t="s">
        <v>94</v>
      </c>
      <c r="B32" s="126">
        <v>140000</v>
      </c>
      <c r="C32" s="127" t="s">
        <v>69</v>
      </c>
      <c r="D32" s="128">
        <v>144999</v>
      </c>
      <c r="E32" s="137">
        <v>4</v>
      </c>
      <c r="F32" s="137">
        <v>0</v>
      </c>
      <c r="G32" s="137">
        <v>3</v>
      </c>
      <c r="H32" s="137">
        <v>0</v>
      </c>
      <c r="I32" s="137">
        <v>0</v>
      </c>
      <c r="J32" s="175"/>
      <c r="K32" s="137">
        <v>4</v>
      </c>
      <c r="L32" s="137">
        <v>0</v>
      </c>
      <c r="M32" s="137">
        <v>0</v>
      </c>
      <c r="N32" s="137">
        <v>0</v>
      </c>
      <c r="O32" s="137">
        <v>0</v>
      </c>
      <c r="P32" s="175"/>
      <c r="Q32" s="125">
        <v>142500</v>
      </c>
      <c r="R32" s="183">
        <f aca="true" t="shared" si="19" ref="R32:W40">E32*$Q32</f>
        <v>570000</v>
      </c>
      <c r="S32" s="183">
        <f t="shared" si="19"/>
        <v>0</v>
      </c>
      <c r="T32" s="183">
        <f t="shared" si="19"/>
        <v>427500</v>
      </c>
      <c r="U32" s="183">
        <f t="shared" si="19"/>
        <v>0</v>
      </c>
      <c r="V32" s="183">
        <f t="shared" si="19"/>
        <v>0</v>
      </c>
      <c r="W32" s="183">
        <f t="shared" si="19"/>
        <v>0</v>
      </c>
      <c r="X32" s="183">
        <f t="shared" si="18"/>
        <v>570000</v>
      </c>
      <c r="Y32" s="183">
        <f t="shared" si="18"/>
        <v>0</v>
      </c>
      <c r="Z32" s="183">
        <f t="shared" si="18"/>
        <v>0</v>
      </c>
      <c r="AA32" s="183">
        <f t="shared" si="18"/>
        <v>0</v>
      </c>
      <c r="AB32" s="183">
        <f t="shared" si="18"/>
        <v>0</v>
      </c>
      <c r="AC32" s="183">
        <f t="shared" si="18"/>
        <v>0</v>
      </c>
      <c r="AD32" s="182"/>
    </row>
    <row r="33" spans="1:30" ht="13.5">
      <c r="A33" s="122" t="s">
        <v>95</v>
      </c>
      <c r="B33" s="126">
        <v>135000</v>
      </c>
      <c r="C33" s="127" t="s">
        <v>69</v>
      </c>
      <c r="D33" s="128">
        <v>139999</v>
      </c>
      <c r="E33" s="137">
        <v>9</v>
      </c>
      <c r="F33" s="137">
        <v>0</v>
      </c>
      <c r="G33" s="137">
        <v>0</v>
      </c>
      <c r="H33" s="137">
        <v>0</v>
      </c>
      <c r="I33" s="137">
        <v>0</v>
      </c>
      <c r="J33" s="175"/>
      <c r="K33" s="137">
        <v>9</v>
      </c>
      <c r="L33" s="137">
        <v>0</v>
      </c>
      <c r="M33" s="137">
        <v>0</v>
      </c>
      <c r="N33" s="137">
        <v>0</v>
      </c>
      <c r="O33" s="137">
        <v>0</v>
      </c>
      <c r="P33" s="175"/>
      <c r="Q33" s="125">
        <v>137500</v>
      </c>
      <c r="R33" s="183">
        <f t="shared" si="19"/>
        <v>1237500</v>
      </c>
      <c r="S33" s="183">
        <f t="shared" si="19"/>
        <v>0</v>
      </c>
      <c r="T33" s="183">
        <f t="shared" si="19"/>
        <v>0</v>
      </c>
      <c r="U33" s="183">
        <f t="shared" si="19"/>
        <v>0</v>
      </c>
      <c r="V33" s="183">
        <f t="shared" si="19"/>
        <v>0</v>
      </c>
      <c r="W33" s="183">
        <f t="shared" si="19"/>
        <v>0</v>
      </c>
      <c r="X33" s="183">
        <f t="shared" si="18"/>
        <v>1237500</v>
      </c>
      <c r="Y33" s="183">
        <f t="shared" si="18"/>
        <v>0</v>
      </c>
      <c r="Z33" s="183">
        <f t="shared" si="18"/>
        <v>0</v>
      </c>
      <c r="AA33" s="183">
        <f t="shared" si="18"/>
        <v>0</v>
      </c>
      <c r="AB33" s="183">
        <f t="shared" si="18"/>
        <v>0</v>
      </c>
      <c r="AC33" s="183">
        <f t="shared" si="18"/>
        <v>0</v>
      </c>
      <c r="AD33" s="182"/>
    </row>
    <row r="34" spans="1:30" ht="13.5">
      <c r="A34" s="122" t="s">
        <v>96</v>
      </c>
      <c r="B34" s="126">
        <v>130000</v>
      </c>
      <c r="C34" s="127" t="s">
        <v>69</v>
      </c>
      <c r="D34" s="128">
        <v>134999</v>
      </c>
      <c r="E34" s="137">
        <v>10</v>
      </c>
      <c r="F34" s="137">
        <v>0</v>
      </c>
      <c r="G34" s="137">
        <v>0</v>
      </c>
      <c r="H34" s="137">
        <v>0</v>
      </c>
      <c r="I34" s="137">
        <v>0</v>
      </c>
      <c r="J34" s="175"/>
      <c r="K34" s="137">
        <v>5</v>
      </c>
      <c r="L34" s="137">
        <v>0</v>
      </c>
      <c r="M34" s="137">
        <v>0</v>
      </c>
      <c r="N34" s="137">
        <v>0</v>
      </c>
      <c r="O34" s="137">
        <v>0</v>
      </c>
      <c r="P34" s="175"/>
      <c r="Q34" s="125">
        <v>132500</v>
      </c>
      <c r="R34" s="183">
        <f t="shared" si="19"/>
        <v>1325000</v>
      </c>
      <c r="S34" s="183">
        <f t="shared" si="19"/>
        <v>0</v>
      </c>
      <c r="T34" s="183">
        <f t="shared" si="19"/>
        <v>0</v>
      </c>
      <c r="U34" s="183">
        <f t="shared" si="19"/>
        <v>0</v>
      </c>
      <c r="V34" s="183">
        <f t="shared" si="19"/>
        <v>0</v>
      </c>
      <c r="W34" s="183">
        <f t="shared" si="19"/>
        <v>0</v>
      </c>
      <c r="X34" s="183">
        <f t="shared" si="18"/>
        <v>662500</v>
      </c>
      <c r="Y34" s="183">
        <f t="shared" si="18"/>
        <v>0</v>
      </c>
      <c r="Z34" s="183">
        <f t="shared" si="18"/>
        <v>0</v>
      </c>
      <c r="AA34" s="183">
        <f t="shared" si="18"/>
        <v>0</v>
      </c>
      <c r="AB34" s="183">
        <f t="shared" si="18"/>
        <v>0</v>
      </c>
      <c r="AC34" s="183">
        <f t="shared" si="18"/>
        <v>0</v>
      </c>
      <c r="AD34" s="182"/>
    </row>
    <row r="35" spans="1:30" ht="13.5">
      <c r="A35" s="122" t="s">
        <v>97</v>
      </c>
      <c r="B35" s="126">
        <v>125000</v>
      </c>
      <c r="C35" s="127" t="s">
        <v>69</v>
      </c>
      <c r="D35" s="128">
        <v>129999</v>
      </c>
      <c r="E35" s="137">
        <v>6</v>
      </c>
      <c r="F35" s="137">
        <v>3</v>
      </c>
      <c r="G35" s="137">
        <v>2</v>
      </c>
      <c r="H35" s="137">
        <v>0</v>
      </c>
      <c r="I35" s="137">
        <v>0</v>
      </c>
      <c r="J35" s="175"/>
      <c r="K35" s="137">
        <v>8</v>
      </c>
      <c r="L35" s="137">
        <v>1</v>
      </c>
      <c r="M35" s="137">
        <v>0</v>
      </c>
      <c r="N35" s="137">
        <v>0</v>
      </c>
      <c r="O35" s="137">
        <v>1</v>
      </c>
      <c r="P35" s="175"/>
      <c r="Q35" s="125">
        <v>127500</v>
      </c>
      <c r="R35" s="183">
        <f t="shared" si="19"/>
        <v>765000</v>
      </c>
      <c r="S35" s="183">
        <f t="shared" si="19"/>
        <v>382500</v>
      </c>
      <c r="T35" s="183">
        <f t="shared" si="19"/>
        <v>255000</v>
      </c>
      <c r="U35" s="183">
        <f t="shared" si="19"/>
        <v>0</v>
      </c>
      <c r="V35" s="183">
        <f t="shared" si="19"/>
        <v>0</v>
      </c>
      <c r="W35" s="183">
        <f t="shared" si="19"/>
        <v>0</v>
      </c>
      <c r="X35" s="183">
        <f t="shared" si="18"/>
        <v>1020000</v>
      </c>
      <c r="Y35" s="183">
        <f t="shared" si="18"/>
        <v>127500</v>
      </c>
      <c r="Z35" s="183">
        <f t="shared" si="18"/>
        <v>0</v>
      </c>
      <c r="AA35" s="183">
        <f t="shared" si="18"/>
        <v>0</v>
      </c>
      <c r="AB35" s="183">
        <f t="shared" si="18"/>
        <v>127500</v>
      </c>
      <c r="AC35" s="183">
        <f t="shared" si="18"/>
        <v>0</v>
      </c>
      <c r="AD35" s="182"/>
    </row>
    <row r="36" spans="1:30" ht="13.5">
      <c r="A36" s="122" t="s">
        <v>98</v>
      </c>
      <c r="B36" s="126">
        <v>120000</v>
      </c>
      <c r="C36" s="127" t="s">
        <v>69</v>
      </c>
      <c r="D36" s="128">
        <v>124999</v>
      </c>
      <c r="E36" s="137">
        <v>2</v>
      </c>
      <c r="F36" s="137">
        <v>1</v>
      </c>
      <c r="G36" s="137">
        <v>4</v>
      </c>
      <c r="H36" s="137">
        <v>0</v>
      </c>
      <c r="I36" s="137">
        <v>0</v>
      </c>
      <c r="J36" s="175"/>
      <c r="K36" s="137">
        <v>9</v>
      </c>
      <c r="L36" s="137">
        <v>1</v>
      </c>
      <c r="M36" s="137">
        <v>0</v>
      </c>
      <c r="N36" s="137">
        <v>0</v>
      </c>
      <c r="O36" s="137">
        <v>0</v>
      </c>
      <c r="P36" s="175"/>
      <c r="Q36" s="125">
        <v>122500</v>
      </c>
      <c r="R36" s="183">
        <f t="shared" si="19"/>
        <v>245000</v>
      </c>
      <c r="S36" s="183">
        <f t="shared" si="19"/>
        <v>122500</v>
      </c>
      <c r="T36" s="183">
        <f t="shared" si="19"/>
        <v>490000</v>
      </c>
      <c r="U36" s="183">
        <f t="shared" si="19"/>
        <v>0</v>
      </c>
      <c r="V36" s="183">
        <f t="shared" si="19"/>
        <v>0</v>
      </c>
      <c r="W36" s="183">
        <f t="shared" si="19"/>
        <v>0</v>
      </c>
      <c r="X36" s="183">
        <f t="shared" si="18"/>
        <v>1102500</v>
      </c>
      <c r="Y36" s="183">
        <f t="shared" si="18"/>
        <v>122500</v>
      </c>
      <c r="Z36" s="183">
        <f t="shared" si="18"/>
        <v>0</v>
      </c>
      <c r="AA36" s="183">
        <f t="shared" si="18"/>
        <v>0</v>
      </c>
      <c r="AB36" s="183">
        <f t="shared" si="18"/>
        <v>0</v>
      </c>
      <c r="AC36" s="183">
        <f t="shared" si="18"/>
        <v>0</v>
      </c>
      <c r="AD36" s="182"/>
    </row>
    <row r="37" spans="1:30" ht="13.5">
      <c r="A37" s="122" t="s">
        <v>99</v>
      </c>
      <c r="B37" s="126">
        <v>115000</v>
      </c>
      <c r="C37" s="127" t="s">
        <v>69</v>
      </c>
      <c r="D37" s="128">
        <v>119999</v>
      </c>
      <c r="E37" s="137">
        <v>5</v>
      </c>
      <c r="F37" s="137">
        <v>2</v>
      </c>
      <c r="G37" s="137">
        <v>2</v>
      </c>
      <c r="H37" s="137">
        <v>0</v>
      </c>
      <c r="I37" s="137">
        <v>1</v>
      </c>
      <c r="J37" s="175"/>
      <c r="K37" s="137">
        <v>7</v>
      </c>
      <c r="L37" s="137">
        <v>1</v>
      </c>
      <c r="M37" s="137">
        <v>0</v>
      </c>
      <c r="N37" s="137">
        <v>0</v>
      </c>
      <c r="O37" s="137">
        <v>0</v>
      </c>
      <c r="P37" s="175"/>
      <c r="Q37" s="125">
        <v>117500</v>
      </c>
      <c r="R37" s="183">
        <f t="shared" si="19"/>
        <v>587500</v>
      </c>
      <c r="S37" s="183">
        <f t="shared" si="19"/>
        <v>235000</v>
      </c>
      <c r="T37" s="183">
        <f t="shared" si="19"/>
        <v>235000</v>
      </c>
      <c r="U37" s="183">
        <f t="shared" si="19"/>
        <v>0</v>
      </c>
      <c r="V37" s="183">
        <f t="shared" si="19"/>
        <v>117500</v>
      </c>
      <c r="W37" s="183">
        <f t="shared" si="19"/>
        <v>0</v>
      </c>
      <c r="X37" s="183">
        <f t="shared" si="18"/>
        <v>822500</v>
      </c>
      <c r="Y37" s="183">
        <f t="shared" si="18"/>
        <v>117500</v>
      </c>
      <c r="Z37" s="183">
        <f t="shared" si="18"/>
        <v>0</v>
      </c>
      <c r="AA37" s="183">
        <f t="shared" si="18"/>
        <v>0</v>
      </c>
      <c r="AB37" s="183">
        <f t="shared" si="18"/>
        <v>0</v>
      </c>
      <c r="AC37" s="183">
        <f t="shared" si="18"/>
        <v>0</v>
      </c>
      <c r="AD37" s="182"/>
    </row>
    <row r="38" spans="1:30" ht="14.25" thickBot="1">
      <c r="A38" s="177" t="s">
        <v>100</v>
      </c>
      <c r="B38" s="178">
        <v>110000</v>
      </c>
      <c r="C38" s="179" t="s">
        <v>69</v>
      </c>
      <c r="D38" s="180">
        <v>114999</v>
      </c>
      <c r="E38" s="181">
        <v>6</v>
      </c>
      <c r="F38" s="181">
        <v>1</v>
      </c>
      <c r="G38" s="181">
        <v>0</v>
      </c>
      <c r="H38" s="181">
        <v>0</v>
      </c>
      <c r="I38" s="181">
        <v>0</v>
      </c>
      <c r="J38" s="234"/>
      <c r="K38" s="181">
        <v>3</v>
      </c>
      <c r="L38" s="181">
        <v>2</v>
      </c>
      <c r="M38" s="181">
        <v>0</v>
      </c>
      <c r="N38" s="181">
        <v>1</v>
      </c>
      <c r="O38" s="181">
        <v>0</v>
      </c>
      <c r="P38" s="234"/>
      <c r="Q38" s="125">
        <v>112500</v>
      </c>
      <c r="R38" s="183">
        <f t="shared" si="19"/>
        <v>675000</v>
      </c>
      <c r="S38" s="183">
        <f t="shared" si="19"/>
        <v>112500</v>
      </c>
      <c r="T38" s="183">
        <f t="shared" si="19"/>
        <v>0</v>
      </c>
      <c r="U38" s="183">
        <f t="shared" si="19"/>
        <v>0</v>
      </c>
      <c r="V38" s="183">
        <f t="shared" si="19"/>
        <v>0</v>
      </c>
      <c r="W38" s="183">
        <f t="shared" si="19"/>
        <v>0</v>
      </c>
      <c r="X38" s="183">
        <f t="shared" si="18"/>
        <v>337500</v>
      </c>
      <c r="Y38" s="183">
        <f t="shared" si="18"/>
        <v>225000</v>
      </c>
      <c r="Z38" s="183">
        <f t="shared" si="18"/>
        <v>0</v>
      </c>
      <c r="AA38" s="183">
        <f t="shared" si="18"/>
        <v>112500</v>
      </c>
      <c r="AB38" s="183">
        <f t="shared" si="18"/>
        <v>0</v>
      </c>
      <c r="AC38" s="183">
        <f t="shared" si="18"/>
        <v>0</v>
      </c>
      <c r="AD38" s="182"/>
    </row>
    <row r="39" spans="1:30" ht="14.25" thickTop="1">
      <c r="A39" s="122" t="s">
        <v>101</v>
      </c>
      <c r="B39" s="126">
        <v>108000</v>
      </c>
      <c r="C39" s="127" t="s">
        <v>69</v>
      </c>
      <c r="D39" s="128">
        <v>109999</v>
      </c>
      <c r="E39" s="174">
        <v>5</v>
      </c>
      <c r="F39" s="174">
        <v>0</v>
      </c>
      <c r="G39" s="174">
        <v>0</v>
      </c>
      <c r="H39" s="174">
        <v>0</v>
      </c>
      <c r="I39" s="174">
        <v>0</v>
      </c>
      <c r="J39" s="233"/>
      <c r="K39" s="174">
        <v>4</v>
      </c>
      <c r="L39" s="174">
        <v>0</v>
      </c>
      <c r="M39" s="174">
        <v>0</v>
      </c>
      <c r="N39" s="174">
        <v>0</v>
      </c>
      <c r="O39" s="174">
        <v>0</v>
      </c>
      <c r="P39" s="233"/>
      <c r="Q39" s="125">
        <v>109000</v>
      </c>
      <c r="R39" s="183">
        <f t="shared" si="19"/>
        <v>545000</v>
      </c>
      <c r="S39" s="183">
        <f t="shared" si="19"/>
        <v>0</v>
      </c>
      <c r="T39" s="183">
        <f t="shared" si="19"/>
        <v>0</v>
      </c>
      <c r="U39" s="183">
        <f t="shared" si="19"/>
        <v>0</v>
      </c>
      <c r="V39" s="183">
        <f t="shared" si="19"/>
        <v>0</v>
      </c>
      <c r="W39" s="183">
        <f t="shared" si="19"/>
        <v>0</v>
      </c>
      <c r="X39" s="183">
        <f t="shared" si="18"/>
        <v>436000</v>
      </c>
      <c r="Y39" s="183">
        <f t="shared" si="18"/>
        <v>0</v>
      </c>
      <c r="Z39" s="183">
        <f t="shared" si="18"/>
        <v>0</v>
      </c>
      <c r="AA39" s="183">
        <f t="shared" si="18"/>
        <v>0</v>
      </c>
      <c r="AB39" s="183">
        <f t="shared" si="18"/>
        <v>0</v>
      </c>
      <c r="AC39" s="183">
        <f t="shared" si="18"/>
        <v>0</v>
      </c>
      <c r="AD39" s="182"/>
    </row>
    <row r="40" spans="1:30" ht="13.5">
      <c r="A40" s="122" t="s">
        <v>102</v>
      </c>
      <c r="B40" s="126">
        <v>106000</v>
      </c>
      <c r="C40" s="127" t="s">
        <v>69</v>
      </c>
      <c r="D40" s="128">
        <v>107999</v>
      </c>
      <c r="E40" s="137">
        <v>5</v>
      </c>
      <c r="F40" s="137">
        <v>1</v>
      </c>
      <c r="G40" s="137">
        <v>0</v>
      </c>
      <c r="H40" s="137">
        <v>0</v>
      </c>
      <c r="I40" s="137">
        <v>0</v>
      </c>
      <c r="J40" s="175"/>
      <c r="K40" s="137">
        <v>6</v>
      </c>
      <c r="L40" s="137">
        <v>0</v>
      </c>
      <c r="M40" s="137">
        <v>0</v>
      </c>
      <c r="N40" s="137">
        <v>0</v>
      </c>
      <c r="O40" s="137">
        <v>0</v>
      </c>
      <c r="P40" s="175"/>
      <c r="Q40" s="125">
        <v>107000</v>
      </c>
      <c r="R40" s="183">
        <f t="shared" si="19"/>
        <v>535000</v>
      </c>
      <c r="S40" s="183">
        <f t="shared" si="19"/>
        <v>107000</v>
      </c>
      <c r="T40" s="183">
        <f t="shared" si="19"/>
        <v>0</v>
      </c>
      <c r="U40" s="183">
        <f t="shared" si="19"/>
        <v>0</v>
      </c>
      <c r="V40" s="183">
        <f t="shared" si="19"/>
        <v>0</v>
      </c>
      <c r="W40" s="183">
        <f t="shared" si="19"/>
        <v>0</v>
      </c>
      <c r="X40" s="183">
        <f t="shared" si="18"/>
        <v>642000</v>
      </c>
      <c r="Y40" s="183">
        <f t="shared" si="18"/>
        <v>0</v>
      </c>
      <c r="Z40" s="183">
        <f t="shared" si="18"/>
        <v>0</v>
      </c>
      <c r="AA40" s="183">
        <f t="shared" si="18"/>
        <v>0</v>
      </c>
      <c r="AB40" s="183">
        <f t="shared" si="18"/>
        <v>0</v>
      </c>
      <c r="AC40" s="183">
        <f t="shared" si="18"/>
        <v>0</v>
      </c>
      <c r="AD40" s="182"/>
    </row>
    <row r="41" spans="1:30" ht="13.5">
      <c r="A41" s="122" t="s">
        <v>103</v>
      </c>
      <c r="B41" s="126">
        <v>104000</v>
      </c>
      <c r="C41" s="127" t="s">
        <v>69</v>
      </c>
      <c r="D41" s="128">
        <v>105999</v>
      </c>
      <c r="E41" s="137">
        <v>4</v>
      </c>
      <c r="F41" s="137">
        <v>1</v>
      </c>
      <c r="G41" s="137">
        <v>0</v>
      </c>
      <c r="H41" s="137">
        <v>0</v>
      </c>
      <c r="I41" s="137">
        <v>0</v>
      </c>
      <c r="J41" s="175"/>
      <c r="K41" s="137">
        <v>1</v>
      </c>
      <c r="L41" s="137">
        <v>0</v>
      </c>
      <c r="M41" s="137">
        <v>0</v>
      </c>
      <c r="N41" s="137">
        <v>0</v>
      </c>
      <c r="O41" s="137">
        <v>0</v>
      </c>
      <c r="P41" s="175"/>
      <c r="Q41" s="125">
        <v>105000</v>
      </c>
      <c r="R41" s="183">
        <f aca="true" t="shared" si="20" ref="R41:W50">E41*$Q41</f>
        <v>420000</v>
      </c>
      <c r="S41" s="183">
        <f t="shared" si="20"/>
        <v>105000</v>
      </c>
      <c r="T41" s="183">
        <f t="shared" si="20"/>
        <v>0</v>
      </c>
      <c r="U41" s="183">
        <f t="shared" si="20"/>
        <v>0</v>
      </c>
      <c r="V41" s="183">
        <f t="shared" si="20"/>
        <v>0</v>
      </c>
      <c r="W41" s="183">
        <f t="shared" si="20"/>
        <v>0</v>
      </c>
      <c r="X41" s="183">
        <f aca="true" t="shared" si="21" ref="X41:AC50">K41*$Q41</f>
        <v>105000</v>
      </c>
      <c r="Y41" s="183">
        <f t="shared" si="21"/>
        <v>0</v>
      </c>
      <c r="Z41" s="183">
        <f t="shared" si="21"/>
        <v>0</v>
      </c>
      <c r="AA41" s="183">
        <f t="shared" si="21"/>
        <v>0</v>
      </c>
      <c r="AB41" s="183">
        <f t="shared" si="21"/>
        <v>0</v>
      </c>
      <c r="AC41" s="183">
        <f t="shared" si="21"/>
        <v>0</v>
      </c>
      <c r="AD41" s="182"/>
    </row>
    <row r="42" spans="1:30" ht="13.5">
      <c r="A42" s="122" t="s">
        <v>104</v>
      </c>
      <c r="B42" s="126">
        <v>102000</v>
      </c>
      <c r="C42" s="127" t="s">
        <v>69</v>
      </c>
      <c r="D42" s="128">
        <v>103999</v>
      </c>
      <c r="E42" s="137">
        <v>4</v>
      </c>
      <c r="F42" s="137">
        <v>1</v>
      </c>
      <c r="G42" s="137">
        <v>0</v>
      </c>
      <c r="H42" s="137">
        <v>0</v>
      </c>
      <c r="I42" s="137">
        <v>0</v>
      </c>
      <c r="J42" s="175"/>
      <c r="K42" s="137">
        <v>13</v>
      </c>
      <c r="L42" s="137">
        <v>0</v>
      </c>
      <c r="M42" s="137">
        <v>0</v>
      </c>
      <c r="N42" s="137">
        <v>0</v>
      </c>
      <c r="O42" s="137">
        <v>0</v>
      </c>
      <c r="P42" s="175"/>
      <c r="Q42" s="125">
        <v>103000</v>
      </c>
      <c r="R42" s="183">
        <f t="shared" si="20"/>
        <v>412000</v>
      </c>
      <c r="S42" s="183">
        <f t="shared" si="20"/>
        <v>103000</v>
      </c>
      <c r="T42" s="183">
        <f t="shared" si="20"/>
        <v>0</v>
      </c>
      <c r="U42" s="183">
        <f t="shared" si="20"/>
        <v>0</v>
      </c>
      <c r="V42" s="183">
        <f t="shared" si="20"/>
        <v>0</v>
      </c>
      <c r="W42" s="183">
        <f t="shared" si="20"/>
        <v>0</v>
      </c>
      <c r="X42" s="183">
        <f t="shared" si="21"/>
        <v>1339000</v>
      </c>
      <c r="Y42" s="183">
        <f t="shared" si="21"/>
        <v>0</v>
      </c>
      <c r="Z42" s="183">
        <f t="shared" si="21"/>
        <v>0</v>
      </c>
      <c r="AA42" s="183">
        <f t="shared" si="21"/>
        <v>0</v>
      </c>
      <c r="AB42" s="183">
        <f t="shared" si="21"/>
        <v>0</v>
      </c>
      <c r="AC42" s="183">
        <f t="shared" si="21"/>
        <v>0</v>
      </c>
      <c r="AD42" s="182"/>
    </row>
    <row r="43" spans="1:30" ht="13.5">
      <c r="A43" s="122" t="s">
        <v>105</v>
      </c>
      <c r="B43" s="126">
        <v>100000</v>
      </c>
      <c r="C43" s="127" t="s">
        <v>69</v>
      </c>
      <c r="D43" s="128">
        <v>101999</v>
      </c>
      <c r="E43" s="137">
        <v>6</v>
      </c>
      <c r="F43" s="137">
        <v>2</v>
      </c>
      <c r="G43" s="137">
        <v>0</v>
      </c>
      <c r="H43" s="137">
        <v>0</v>
      </c>
      <c r="I43" s="137">
        <v>0</v>
      </c>
      <c r="J43" s="175"/>
      <c r="K43" s="137">
        <v>6</v>
      </c>
      <c r="L43" s="137">
        <v>0</v>
      </c>
      <c r="M43" s="137">
        <v>0</v>
      </c>
      <c r="N43" s="137">
        <v>0</v>
      </c>
      <c r="O43" s="137">
        <v>0</v>
      </c>
      <c r="P43" s="175"/>
      <c r="Q43" s="125">
        <v>101000</v>
      </c>
      <c r="R43" s="183">
        <f t="shared" si="20"/>
        <v>606000</v>
      </c>
      <c r="S43" s="183">
        <f t="shared" si="20"/>
        <v>202000</v>
      </c>
      <c r="T43" s="183">
        <f t="shared" si="20"/>
        <v>0</v>
      </c>
      <c r="U43" s="183">
        <f t="shared" si="20"/>
        <v>0</v>
      </c>
      <c r="V43" s="183">
        <f t="shared" si="20"/>
        <v>0</v>
      </c>
      <c r="W43" s="183">
        <f t="shared" si="20"/>
        <v>0</v>
      </c>
      <c r="X43" s="183">
        <f t="shared" si="21"/>
        <v>606000</v>
      </c>
      <c r="Y43" s="183">
        <f t="shared" si="21"/>
        <v>0</v>
      </c>
      <c r="Z43" s="183">
        <f t="shared" si="21"/>
        <v>0</v>
      </c>
      <c r="AA43" s="183">
        <f t="shared" si="21"/>
        <v>0</v>
      </c>
      <c r="AB43" s="183">
        <f t="shared" si="21"/>
        <v>0</v>
      </c>
      <c r="AC43" s="183">
        <f t="shared" si="21"/>
        <v>0</v>
      </c>
      <c r="AD43" s="182"/>
    </row>
    <row r="44" spans="1:30" ht="13.5">
      <c r="A44" s="122" t="s">
        <v>106</v>
      </c>
      <c r="B44" s="126">
        <v>98000</v>
      </c>
      <c r="C44" s="127" t="s">
        <v>69</v>
      </c>
      <c r="D44" s="128">
        <v>99999</v>
      </c>
      <c r="E44" s="137">
        <v>1</v>
      </c>
      <c r="F44" s="137">
        <v>4</v>
      </c>
      <c r="G44" s="137">
        <v>0</v>
      </c>
      <c r="H44" s="137">
        <v>0</v>
      </c>
      <c r="I44" s="137">
        <v>0</v>
      </c>
      <c r="J44" s="175"/>
      <c r="K44" s="137">
        <v>6</v>
      </c>
      <c r="L44" s="137">
        <v>4</v>
      </c>
      <c r="M44" s="137">
        <v>0</v>
      </c>
      <c r="N44" s="137">
        <v>0</v>
      </c>
      <c r="O44" s="137">
        <v>0</v>
      </c>
      <c r="P44" s="175"/>
      <c r="Q44" s="125">
        <v>99000</v>
      </c>
      <c r="R44" s="183">
        <f t="shared" si="20"/>
        <v>99000</v>
      </c>
      <c r="S44" s="183">
        <f t="shared" si="20"/>
        <v>396000</v>
      </c>
      <c r="T44" s="183">
        <f t="shared" si="20"/>
        <v>0</v>
      </c>
      <c r="U44" s="183">
        <f t="shared" si="20"/>
        <v>0</v>
      </c>
      <c r="V44" s="183">
        <f t="shared" si="20"/>
        <v>0</v>
      </c>
      <c r="W44" s="183">
        <f t="shared" si="20"/>
        <v>0</v>
      </c>
      <c r="X44" s="183">
        <f t="shared" si="21"/>
        <v>594000</v>
      </c>
      <c r="Y44" s="183">
        <f t="shared" si="21"/>
        <v>396000</v>
      </c>
      <c r="Z44" s="183">
        <f t="shared" si="21"/>
        <v>0</v>
      </c>
      <c r="AA44" s="183">
        <f t="shared" si="21"/>
        <v>0</v>
      </c>
      <c r="AB44" s="183">
        <f t="shared" si="21"/>
        <v>0</v>
      </c>
      <c r="AC44" s="183">
        <f t="shared" si="21"/>
        <v>0</v>
      </c>
      <c r="AD44" s="182"/>
    </row>
    <row r="45" spans="1:30" ht="13.5">
      <c r="A45" s="122" t="s">
        <v>107</v>
      </c>
      <c r="B45" s="126">
        <v>96000</v>
      </c>
      <c r="C45" s="127" t="s">
        <v>69</v>
      </c>
      <c r="D45" s="128">
        <v>97999</v>
      </c>
      <c r="E45" s="137">
        <v>3</v>
      </c>
      <c r="F45" s="137">
        <v>3</v>
      </c>
      <c r="G45" s="137">
        <v>0</v>
      </c>
      <c r="H45" s="137">
        <v>0</v>
      </c>
      <c r="I45" s="137">
        <v>0</v>
      </c>
      <c r="J45" s="175"/>
      <c r="K45" s="137">
        <v>8</v>
      </c>
      <c r="L45" s="137">
        <v>1</v>
      </c>
      <c r="M45" s="137">
        <v>0</v>
      </c>
      <c r="N45" s="137">
        <v>0</v>
      </c>
      <c r="O45" s="137">
        <v>0</v>
      </c>
      <c r="P45" s="175"/>
      <c r="Q45" s="125">
        <v>97000</v>
      </c>
      <c r="R45" s="183">
        <f t="shared" si="20"/>
        <v>291000</v>
      </c>
      <c r="S45" s="183">
        <f t="shared" si="20"/>
        <v>291000</v>
      </c>
      <c r="T45" s="183">
        <f t="shared" si="20"/>
        <v>0</v>
      </c>
      <c r="U45" s="183">
        <f t="shared" si="20"/>
        <v>0</v>
      </c>
      <c r="V45" s="183">
        <f t="shared" si="20"/>
        <v>0</v>
      </c>
      <c r="W45" s="183">
        <f t="shared" si="20"/>
        <v>0</v>
      </c>
      <c r="X45" s="183">
        <f t="shared" si="21"/>
        <v>776000</v>
      </c>
      <c r="Y45" s="183">
        <f t="shared" si="21"/>
        <v>97000</v>
      </c>
      <c r="Z45" s="183">
        <f t="shared" si="21"/>
        <v>0</v>
      </c>
      <c r="AA45" s="183">
        <f t="shared" si="21"/>
        <v>0</v>
      </c>
      <c r="AB45" s="183">
        <f t="shared" si="21"/>
        <v>0</v>
      </c>
      <c r="AC45" s="183">
        <f t="shared" si="21"/>
        <v>0</v>
      </c>
      <c r="AD45" s="182"/>
    </row>
    <row r="46" spans="1:30" ht="13.5">
      <c r="A46" s="122" t="s">
        <v>108</v>
      </c>
      <c r="B46" s="126">
        <v>94000</v>
      </c>
      <c r="C46" s="127" t="s">
        <v>69</v>
      </c>
      <c r="D46" s="128">
        <v>95999</v>
      </c>
      <c r="E46" s="137">
        <v>2</v>
      </c>
      <c r="F46" s="137">
        <v>2</v>
      </c>
      <c r="G46" s="137">
        <v>1</v>
      </c>
      <c r="H46" s="137">
        <v>0</v>
      </c>
      <c r="I46" s="137">
        <v>0</v>
      </c>
      <c r="J46" s="175"/>
      <c r="K46" s="137">
        <v>6</v>
      </c>
      <c r="L46" s="137">
        <v>1</v>
      </c>
      <c r="M46" s="137">
        <v>0</v>
      </c>
      <c r="N46" s="137">
        <v>0</v>
      </c>
      <c r="O46" s="137">
        <v>0</v>
      </c>
      <c r="P46" s="175"/>
      <c r="Q46" s="125">
        <v>95000</v>
      </c>
      <c r="R46" s="183">
        <f t="shared" si="20"/>
        <v>190000</v>
      </c>
      <c r="S46" s="183">
        <f t="shared" si="20"/>
        <v>190000</v>
      </c>
      <c r="T46" s="183">
        <f t="shared" si="20"/>
        <v>95000</v>
      </c>
      <c r="U46" s="183">
        <f t="shared" si="20"/>
        <v>0</v>
      </c>
      <c r="V46" s="183">
        <f t="shared" si="20"/>
        <v>0</v>
      </c>
      <c r="W46" s="183">
        <f t="shared" si="20"/>
        <v>0</v>
      </c>
      <c r="X46" s="183">
        <f t="shared" si="21"/>
        <v>570000</v>
      </c>
      <c r="Y46" s="183">
        <f t="shared" si="21"/>
        <v>95000</v>
      </c>
      <c r="Z46" s="183">
        <f t="shared" si="21"/>
        <v>0</v>
      </c>
      <c r="AA46" s="183">
        <f t="shared" si="21"/>
        <v>0</v>
      </c>
      <c r="AB46" s="183">
        <f t="shared" si="21"/>
        <v>0</v>
      </c>
      <c r="AC46" s="183">
        <f t="shared" si="21"/>
        <v>0</v>
      </c>
      <c r="AD46" s="182"/>
    </row>
    <row r="47" spans="1:30" ht="13.5">
      <c r="A47" s="122" t="s">
        <v>109</v>
      </c>
      <c r="B47" s="126">
        <v>92000</v>
      </c>
      <c r="C47" s="127" t="s">
        <v>69</v>
      </c>
      <c r="D47" s="128">
        <v>93999</v>
      </c>
      <c r="E47" s="137">
        <v>7</v>
      </c>
      <c r="F47" s="137">
        <v>3</v>
      </c>
      <c r="G47" s="137">
        <v>0</v>
      </c>
      <c r="H47" s="137">
        <v>0</v>
      </c>
      <c r="I47" s="137">
        <v>0</v>
      </c>
      <c r="J47" s="175"/>
      <c r="K47" s="137">
        <v>6</v>
      </c>
      <c r="L47" s="137">
        <v>2</v>
      </c>
      <c r="M47" s="137">
        <v>0</v>
      </c>
      <c r="N47" s="137">
        <v>0</v>
      </c>
      <c r="O47" s="137">
        <v>0</v>
      </c>
      <c r="P47" s="175"/>
      <c r="Q47" s="125">
        <v>93000</v>
      </c>
      <c r="R47" s="183">
        <f t="shared" si="20"/>
        <v>651000</v>
      </c>
      <c r="S47" s="183">
        <f t="shared" si="20"/>
        <v>279000</v>
      </c>
      <c r="T47" s="183">
        <f t="shared" si="20"/>
        <v>0</v>
      </c>
      <c r="U47" s="183">
        <f t="shared" si="20"/>
        <v>0</v>
      </c>
      <c r="V47" s="183">
        <f t="shared" si="20"/>
        <v>0</v>
      </c>
      <c r="W47" s="183">
        <f t="shared" si="20"/>
        <v>0</v>
      </c>
      <c r="X47" s="183">
        <f t="shared" si="21"/>
        <v>558000</v>
      </c>
      <c r="Y47" s="183">
        <f t="shared" si="21"/>
        <v>186000</v>
      </c>
      <c r="Z47" s="183">
        <f t="shared" si="21"/>
        <v>0</v>
      </c>
      <c r="AA47" s="183">
        <f t="shared" si="21"/>
        <v>0</v>
      </c>
      <c r="AB47" s="183">
        <f t="shared" si="21"/>
        <v>0</v>
      </c>
      <c r="AC47" s="183">
        <f t="shared" si="21"/>
        <v>0</v>
      </c>
      <c r="AD47" s="182"/>
    </row>
    <row r="48" spans="1:30" ht="13.5">
      <c r="A48" s="122" t="s">
        <v>110</v>
      </c>
      <c r="B48" s="126">
        <v>90000</v>
      </c>
      <c r="C48" s="127" t="s">
        <v>69</v>
      </c>
      <c r="D48" s="128">
        <v>91999</v>
      </c>
      <c r="E48" s="137">
        <v>3</v>
      </c>
      <c r="F48" s="137">
        <v>7</v>
      </c>
      <c r="G48" s="137">
        <v>1</v>
      </c>
      <c r="H48" s="137">
        <v>1</v>
      </c>
      <c r="I48" s="137">
        <v>0</v>
      </c>
      <c r="J48" s="175"/>
      <c r="K48" s="137">
        <v>3</v>
      </c>
      <c r="L48" s="137">
        <v>3</v>
      </c>
      <c r="M48" s="137">
        <v>0</v>
      </c>
      <c r="N48" s="137">
        <v>0</v>
      </c>
      <c r="O48" s="137">
        <v>0</v>
      </c>
      <c r="P48" s="175"/>
      <c r="Q48" s="125">
        <v>91000</v>
      </c>
      <c r="R48" s="183">
        <f t="shared" si="20"/>
        <v>273000</v>
      </c>
      <c r="S48" s="183">
        <f t="shared" si="20"/>
        <v>637000</v>
      </c>
      <c r="T48" s="183">
        <f t="shared" si="20"/>
        <v>91000</v>
      </c>
      <c r="U48" s="183">
        <f t="shared" si="20"/>
        <v>91000</v>
      </c>
      <c r="V48" s="183">
        <f t="shared" si="20"/>
        <v>0</v>
      </c>
      <c r="W48" s="183">
        <f t="shared" si="20"/>
        <v>0</v>
      </c>
      <c r="X48" s="183">
        <f t="shared" si="21"/>
        <v>273000</v>
      </c>
      <c r="Y48" s="183">
        <f t="shared" si="21"/>
        <v>273000</v>
      </c>
      <c r="Z48" s="183">
        <f t="shared" si="21"/>
        <v>0</v>
      </c>
      <c r="AA48" s="183">
        <f t="shared" si="21"/>
        <v>0</v>
      </c>
      <c r="AB48" s="183">
        <f t="shared" si="21"/>
        <v>0</v>
      </c>
      <c r="AC48" s="183">
        <f t="shared" si="21"/>
        <v>0</v>
      </c>
      <c r="AD48" s="182"/>
    </row>
    <row r="49" spans="1:30" ht="13.5">
      <c r="A49" s="122" t="s">
        <v>111</v>
      </c>
      <c r="B49" s="126">
        <v>88000</v>
      </c>
      <c r="C49" s="127" t="s">
        <v>69</v>
      </c>
      <c r="D49" s="128">
        <v>89999</v>
      </c>
      <c r="E49" s="137">
        <v>10</v>
      </c>
      <c r="F49" s="137">
        <v>1</v>
      </c>
      <c r="G49" s="137">
        <v>0</v>
      </c>
      <c r="H49" s="137">
        <v>0</v>
      </c>
      <c r="I49" s="137">
        <v>0</v>
      </c>
      <c r="J49" s="175"/>
      <c r="K49" s="137">
        <v>2</v>
      </c>
      <c r="L49" s="137">
        <v>2</v>
      </c>
      <c r="M49" s="137">
        <v>0</v>
      </c>
      <c r="N49" s="137">
        <v>0</v>
      </c>
      <c r="O49" s="137">
        <v>0</v>
      </c>
      <c r="P49" s="175"/>
      <c r="Q49" s="125">
        <v>89000</v>
      </c>
      <c r="R49" s="183">
        <f t="shared" si="20"/>
        <v>890000</v>
      </c>
      <c r="S49" s="183">
        <f t="shared" si="20"/>
        <v>89000</v>
      </c>
      <c r="T49" s="183">
        <f t="shared" si="20"/>
        <v>0</v>
      </c>
      <c r="U49" s="183">
        <f t="shared" si="20"/>
        <v>0</v>
      </c>
      <c r="V49" s="183">
        <f t="shared" si="20"/>
        <v>0</v>
      </c>
      <c r="W49" s="183">
        <f t="shared" si="20"/>
        <v>0</v>
      </c>
      <c r="X49" s="183">
        <f t="shared" si="21"/>
        <v>178000</v>
      </c>
      <c r="Y49" s="183">
        <f t="shared" si="21"/>
        <v>178000</v>
      </c>
      <c r="Z49" s="183">
        <f t="shared" si="21"/>
        <v>0</v>
      </c>
      <c r="AA49" s="183">
        <f t="shared" si="21"/>
        <v>0</v>
      </c>
      <c r="AB49" s="183">
        <f t="shared" si="21"/>
        <v>0</v>
      </c>
      <c r="AC49" s="183">
        <f t="shared" si="21"/>
        <v>0</v>
      </c>
      <c r="AD49" s="182"/>
    </row>
    <row r="50" spans="1:30" ht="13.5">
      <c r="A50" s="122" t="s">
        <v>112</v>
      </c>
      <c r="B50" s="126">
        <v>86000</v>
      </c>
      <c r="C50" s="127" t="s">
        <v>69</v>
      </c>
      <c r="D50" s="128">
        <v>87999</v>
      </c>
      <c r="E50" s="137">
        <v>2</v>
      </c>
      <c r="F50" s="137">
        <v>4</v>
      </c>
      <c r="G50" s="137">
        <v>0</v>
      </c>
      <c r="H50" s="137">
        <v>0</v>
      </c>
      <c r="I50" s="137">
        <v>0</v>
      </c>
      <c r="J50" s="175"/>
      <c r="K50" s="137">
        <v>5</v>
      </c>
      <c r="L50" s="137">
        <v>4</v>
      </c>
      <c r="M50" s="137">
        <v>0</v>
      </c>
      <c r="N50" s="137">
        <v>0</v>
      </c>
      <c r="O50" s="137">
        <v>0</v>
      </c>
      <c r="P50" s="175"/>
      <c r="Q50" s="125">
        <v>87000</v>
      </c>
      <c r="R50" s="183">
        <f t="shared" si="20"/>
        <v>174000</v>
      </c>
      <c r="S50" s="183">
        <f t="shared" si="20"/>
        <v>348000</v>
      </c>
      <c r="T50" s="183">
        <f t="shared" si="20"/>
        <v>0</v>
      </c>
      <c r="U50" s="183">
        <f t="shared" si="20"/>
        <v>0</v>
      </c>
      <c r="V50" s="183">
        <f t="shared" si="20"/>
        <v>0</v>
      </c>
      <c r="W50" s="183">
        <f t="shared" si="20"/>
        <v>0</v>
      </c>
      <c r="X50" s="183">
        <f t="shared" si="21"/>
        <v>435000</v>
      </c>
      <c r="Y50" s="183">
        <f t="shared" si="21"/>
        <v>348000</v>
      </c>
      <c r="Z50" s="183">
        <f t="shared" si="21"/>
        <v>0</v>
      </c>
      <c r="AA50" s="183">
        <f t="shared" si="21"/>
        <v>0</v>
      </c>
      <c r="AB50" s="183">
        <f t="shared" si="21"/>
        <v>0</v>
      </c>
      <c r="AC50" s="183">
        <f t="shared" si="21"/>
        <v>0</v>
      </c>
      <c r="AD50" s="182"/>
    </row>
    <row r="51" spans="1:30" ht="13.5">
      <c r="A51" s="122" t="s">
        <v>113</v>
      </c>
      <c r="B51" s="126">
        <v>84000</v>
      </c>
      <c r="C51" s="127" t="s">
        <v>69</v>
      </c>
      <c r="D51" s="128">
        <v>85999</v>
      </c>
      <c r="E51" s="137">
        <v>7</v>
      </c>
      <c r="F51" s="137">
        <v>2</v>
      </c>
      <c r="G51" s="137">
        <v>3</v>
      </c>
      <c r="H51" s="137">
        <v>0</v>
      </c>
      <c r="I51" s="137">
        <v>0</v>
      </c>
      <c r="J51" s="175"/>
      <c r="K51" s="137">
        <v>3</v>
      </c>
      <c r="L51" s="137">
        <v>6</v>
      </c>
      <c r="M51" s="137">
        <v>0</v>
      </c>
      <c r="N51" s="137">
        <v>0</v>
      </c>
      <c r="O51" s="137">
        <v>0</v>
      </c>
      <c r="P51" s="175"/>
      <c r="Q51" s="125">
        <v>85000</v>
      </c>
      <c r="R51" s="183">
        <f aca="true" t="shared" si="22" ref="R51:W60">E51*$Q51</f>
        <v>595000</v>
      </c>
      <c r="S51" s="183">
        <f t="shared" si="22"/>
        <v>170000</v>
      </c>
      <c r="T51" s="183">
        <f t="shared" si="22"/>
        <v>255000</v>
      </c>
      <c r="U51" s="183">
        <f t="shared" si="22"/>
        <v>0</v>
      </c>
      <c r="V51" s="183">
        <f t="shared" si="22"/>
        <v>0</v>
      </c>
      <c r="W51" s="183">
        <f t="shared" si="22"/>
        <v>0</v>
      </c>
      <c r="X51" s="183">
        <f aca="true" t="shared" si="23" ref="X51:AC60">K51*$Q51</f>
        <v>255000</v>
      </c>
      <c r="Y51" s="183">
        <f t="shared" si="23"/>
        <v>510000</v>
      </c>
      <c r="Z51" s="183">
        <f t="shared" si="23"/>
        <v>0</v>
      </c>
      <c r="AA51" s="183">
        <f t="shared" si="23"/>
        <v>0</v>
      </c>
      <c r="AB51" s="183">
        <f t="shared" si="23"/>
        <v>0</v>
      </c>
      <c r="AC51" s="183">
        <f t="shared" si="23"/>
        <v>0</v>
      </c>
      <c r="AD51" s="182"/>
    </row>
    <row r="52" spans="1:30" ht="13.5">
      <c r="A52" s="122" t="s">
        <v>114</v>
      </c>
      <c r="B52" s="126">
        <v>82000</v>
      </c>
      <c r="C52" s="127" t="s">
        <v>69</v>
      </c>
      <c r="D52" s="128">
        <v>83999</v>
      </c>
      <c r="E52" s="137">
        <v>9</v>
      </c>
      <c r="F52" s="137">
        <v>2</v>
      </c>
      <c r="G52" s="137">
        <v>4</v>
      </c>
      <c r="H52" s="137">
        <v>0</v>
      </c>
      <c r="I52" s="137">
        <v>0</v>
      </c>
      <c r="J52" s="175"/>
      <c r="K52" s="137">
        <v>0</v>
      </c>
      <c r="L52" s="137">
        <v>8</v>
      </c>
      <c r="M52" s="137">
        <v>4</v>
      </c>
      <c r="N52" s="137">
        <v>0</v>
      </c>
      <c r="O52" s="137">
        <v>0</v>
      </c>
      <c r="P52" s="175"/>
      <c r="Q52" s="125">
        <v>83000</v>
      </c>
      <c r="R52" s="183">
        <f t="shared" si="22"/>
        <v>747000</v>
      </c>
      <c r="S52" s="183">
        <f t="shared" si="22"/>
        <v>166000</v>
      </c>
      <c r="T52" s="183">
        <f t="shared" si="22"/>
        <v>332000</v>
      </c>
      <c r="U52" s="183">
        <f t="shared" si="22"/>
        <v>0</v>
      </c>
      <c r="V52" s="183">
        <f t="shared" si="22"/>
        <v>0</v>
      </c>
      <c r="W52" s="183">
        <f t="shared" si="22"/>
        <v>0</v>
      </c>
      <c r="X52" s="183">
        <f t="shared" si="23"/>
        <v>0</v>
      </c>
      <c r="Y52" s="183">
        <f t="shared" si="23"/>
        <v>664000</v>
      </c>
      <c r="Z52" s="183">
        <f t="shared" si="23"/>
        <v>332000</v>
      </c>
      <c r="AA52" s="183">
        <f t="shared" si="23"/>
        <v>0</v>
      </c>
      <c r="AB52" s="183">
        <f t="shared" si="23"/>
        <v>0</v>
      </c>
      <c r="AC52" s="183">
        <f t="shared" si="23"/>
        <v>0</v>
      </c>
      <c r="AD52" s="182"/>
    </row>
    <row r="53" spans="1:30" ht="13.5">
      <c r="A53" s="122" t="s">
        <v>115</v>
      </c>
      <c r="B53" s="126">
        <v>80000</v>
      </c>
      <c r="C53" s="127" t="s">
        <v>69</v>
      </c>
      <c r="D53" s="128">
        <v>81999</v>
      </c>
      <c r="E53" s="137">
        <v>7</v>
      </c>
      <c r="F53" s="137">
        <v>2</v>
      </c>
      <c r="G53" s="137">
        <v>2</v>
      </c>
      <c r="H53" s="137">
        <v>1</v>
      </c>
      <c r="I53" s="137">
        <v>1</v>
      </c>
      <c r="J53" s="175"/>
      <c r="K53" s="137">
        <v>0</v>
      </c>
      <c r="L53" s="137">
        <v>2</v>
      </c>
      <c r="M53" s="137">
        <v>1</v>
      </c>
      <c r="N53" s="137">
        <v>0</v>
      </c>
      <c r="O53" s="137">
        <v>0</v>
      </c>
      <c r="P53" s="175"/>
      <c r="Q53" s="125">
        <v>81000</v>
      </c>
      <c r="R53" s="183">
        <f t="shared" si="22"/>
        <v>567000</v>
      </c>
      <c r="S53" s="183">
        <f t="shared" si="22"/>
        <v>162000</v>
      </c>
      <c r="T53" s="183">
        <f t="shared" si="22"/>
        <v>162000</v>
      </c>
      <c r="U53" s="183">
        <f t="shared" si="22"/>
        <v>81000</v>
      </c>
      <c r="V53" s="183">
        <f t="shared" si="22"/>
        <v>81000</v>
      </c>
      <c r="W53" s="183">
        <f t="shared" si="22"/>
        <v>0</v>
      </c>
      <c r="X53" s="183">
        <f t="shared" si="23"/>
        <v>0</v>
      </c>
      <c r="Y53" s="183">
        <f t="shared" si="23"/>
        <v>162000</v>
      </c>
      <c r="Z53" s="183">
        <f t="shared" si="23"/>
        <v>81000</v>
      </c>
      <c r="AA53" s="183">
        <f t="shared" si="23"/>
        <v>0</v>
      </c>
      <c r="AB53" s="183">
        <f t="shared" si="23"/>
        <v>0</v>
      </c>
      <c r="AC53" s="183">
        <f t="shared" si="23"/>
        <v>0</v>
      </c>
      <c r="AD53" s="182"/>
    </row>
    <row r="54" spans="1:30" ht="13.5">
      <c r="A54" s="122" t="s">
        <v>116</v>
      </c>
      <c r="B54" s="126">
        <v>78000</v>
      </c>
      <c r="C54" s="127" t="s">
        <v>69</v>
      </c>
      <c r="D54" s="128">
        <v>79999</v>
      </c>
      <c r="E54" s="137">
        <v>6</v>
      </c>
      <c r="F54" s="137">
        <v>0</v>
      </c>
      <c r="G54" s="137">
        <v>6</v>
      </c>
      <c r="H54" s="137">
        <v>0</v>
      </c>
      <c r="I54" s="137">
        <v>0</v>
      </c>
      <c r="J54" s="175"/>
      <c r="K54" s="137">
        <v>0</v>
      </c>
      <c r="L54" s="137">
        <v>4</v>
      </c>
      <c r="M54" s="137">
        <v>0</v>
      </c>
      <c r="N54" s="137">
        <v>0</v>
      </c>
      <c r="O54" s="137">
        <v>1</v>
      </c>
      <c r="P54" s="175"/>
      <c r="Q54" s="125">
        <v>79000</v>
      </c>
      <c r="R54" s="183">
        <f t="shared" si="22"/>
        <v>474000</v>
      </c>
      <c r="S54" s="183">
        <f t="shared" si="22"/>
        <v>0</v>
      </c>
      <c r="T54" s="183">
        <f t="shared" si="22"/>
        <v>474000</v>
      </c>
      <c r="U54" s="183">
        <f t="shared" si="22"/>
        <v>0</v>
      </c>
      <c r="V54" s="183">
        <f t="shared" si="22"/>
        <v>0</v>
      </c>
      <c r="W54" s="183">
        <f t="shared" si="22"/>
        <v>0</v>
      </c>
      <c r="X54" s="183">
        <f t="shared" si="23"/>
        <v>0</v>
      </c>
      <c r="Y54" s="183">
        <f t="shared" si="23"/>
        <v>316000</v>
      </c>
      <c r="Z54" s="183">
        <f t="shared" si="23"/>
        <v>0</v>
      </c>
      <c r="AA54" s="183">
        <f t="shared" si="23"/>
        <v>0</v>
      </c>
      <c r="AB54" s="183">
        <f t="shared" si="23"/>
        <v>79000</v>
      </c>
      <c r="AC54" s="183">
        <f t="shared" si="23"/>
        <v>0</v>
      </c>
      <c r="AD54" s="182"/>
    </row>
    <row r="55" spans="1:30" ht="13.5">
      <c r="A55" s="176" t="s">
        <v>117</v>
      </c>
      <c r="B55" s="126">
        <v>76000</v>
      </c>
      <c r="C55" s="127" t="s">
        <v>69</v>
      </c>
      <c r="D55" s="128">
        <v>77999</v>
      </c>
      <c r="E55" s="137">
        <v>7</v>
      </c>
      <c r="F55" s="137">
        <v>2</v>
      </c>
      <c r="G55" s="137">
        <v>2</v>
      </c>
      <c r="H55" s="137">
        <v>0</v>
      </c>
      <c r="I55" s="137">
        <v>0</v>
      </c>
      <c r="J55" s="175"/>
      <c r="K55" s="137">
        <v>2</v>
      </c>
      <c r="L55" s="137">
        <v>5</v>
      </c>
      <c r="M55" s="137">
        <v>2</v>
      </c>
      <c r="N55" s="137">
        <v>1</v>
      </c>
      <c r="O55" s="137">
        <v>0</v>
      </c>
      <c r="P55" s="175"/>
      <c r="Q55" s="125">
        <v>77000</v>
      </c>
      <c r="R55" s="183">
        <f t="shared" si="22"/>
        <v>539000</v>
      </c>
      <c r="S55" s="183">
        <f t="shared" si="22"/>
        <v>154000</v>
      </c>
      <c r="T55" s="183">
        <f t="shared" si="22"/>
        <v>154000</v>
      </c>
      <c r="U55" s="183">
        <f t="shared" si="22"/>
        <v>0</v>
      </c>
      <c r="V55" s="183">
        <f t="shared" si="22"/>
        <v>0</v>
      </c>
      <c r="W55" s="183">
        <f t="shared" si="22"/>
        <v>0</v>
      </c>
      <c r="X55" s="183">
        <f t="shared" si="23"/>
        <v>154000</v>
      </c>
      <c r="Y55" s="183">
        <f t="shared" si="23"/>
        <v>385000</v>
      </c>
      <c r="Z55" s="183">
        <f t="shared" si="23"/>
        <v>154000</v>
      </c>
      <c r="AA55" s="183">
        <f t="shared" si="23"/>
        <v>77000</v>
      </c>
      <c r="AB55" s="183">
        <f t="shared" si="23"/>
        <v>0</v>
      </c>
      <c r="AC55" s="183">
        <f t="shared" si="23"/>
        <v>0</v>
      </c>
      <c r="AD55" s="182"/>
    </row>
    <row r="56" spans="1:30" ht="13.5">
      <c r="A56" s="122" t="s">
        <v>118</v>
      </c>
      <c r="B56" s="126">
        <v>74000</v>
      </c>
      <c r="C56" s="127" t="s">
        <v>69</v>
      </c>
      <c r="D56" s="128">
        <v>75999</v>
      </c>
      <c r="E56" s="137">
        <v>11</v>
      </c>
      <c r="F56" s="137">
        <v>7</v>
      </c>
      <c r="G56" s="137">
        <v>9</v>
      </c>
      <c r="H56" s="137">
        <v>0</v>
      </c>
      <c r="I56" s="137">
        <v>2</v>
      </c>
      <c r="J56" s="175"/>
      <c r="K56" s="137">
        <v>0</v>
      </c>
      <c r="L56" s="137">
        <v>4</v>
      </c>
      <c r="M56" s="137">
        <v>5</v>
      </c>
      <c r="N56" s="137">
        <v>1</v>
      </c>
      <c r="O56" s="137">
        <v>1</v>
      </c>
      <c r="P56" s="175"/>
      <c r="Q56" s="125">
        <v>75000</v>
      </c>
      <c r="R56" s="183">
        <f t="shared" si="22"/>
        <v>825000</v>
      </c>
      <c r="S56" s="183">
        <f t="shared" si="22"/>
        <v>525000</v>
      </c>
      <c r="T56" s="183">
        <f t="shared" si="22"/>
        <v>675000</v>
      </c>
      <c r="U56" s="183">
        <f t="shared" si="22"/>
        <v>0</v>
      </c>
      <c r="V56" s="183">
        <f t="shared" si="22"/>
        <v>150000</v>
      </c>
      <c r="W56" s="183">
        <f t="shared" si="22"/>
        <v>0</v>
      </c>
      <c r="X56" s="183">
        <f t="shared" si="23"/>
        <v>0</v>
      </c>
      <c r="Y56" s="183">
        <f t="shared" si="23"/>
        <v>300000</v>
      </c>
      <c r="Z56" s="183">
        <f t="shared" si="23"/>
        <v>375000</v>
      </c>
      <c r="AA56" s="183">
        <f t="shared" si="23"/>
        <v>75000</v>
      </c>
      <c r="AB56" s="183">
        <f t="shared" si="23"/>
        <v>75000</v>
      </c>
      <c r="AC56" s="183">
        <f t="shared" si="23"/>
        <v>0</v>
      </c>
      <c r="AD56" s="182"/>
    </row>
    <row r="57" spans="1:30" ht="13.5">
      <c r="A57" s="122" t="s">
        <v>119</v>
      </c>
      <c r="B57" s="126">
        <v>72000</v>
      </c>
      <c r="C57" s="127" t="s">
        <v>69</v>
      </c>
      <c r="D57" s="128">
        <v>73999</v>
      </c>
      <c r="E57" s="137">
        <v>7</v>
      </c>
      <c r="F57" s="137">
        <v>7</v>
      </c>
      <c r="G57" s="137">
        <v>3</v>
      </c>
      <c r="H57" s="137">
        <v>0</v>
      </c>
      <c r="I57" s="137">
        <v>0</v>
      </c>
      <c r="J57" s="175"/>
      <c r="K57" s="137">
        <v>0</v>
      </c>
      <c r="L57" s="137">
        <v>1</v>
      </c>
      <c r="M57" s="137">
        <v>1</v>
      </c>
      <c r="N57" s="137">
        <v>0</v>
      </c>
      <c r="O57" s="137">
        <v>0</v>
      </c>
      <c r="P57" s="175"/>
      <c r="Q57" s="125">
        <v>73000</v>
      </c>
      <c r="R57" s="183">
        <f t="shared" si="22"/>
        <v>511000</v>
      </c>
      <c r="S57" s="183">
        <f t="shared" si="22"/>
        <v>511000</v>
      </c>
      <c r="T57" s="183">
        <f t="shared" si="22"/>
        <v>219000</v>
      </c>
      <c r="U57" s="183">
        <f t="shared" si="22"/>
        <v>0</v>
      </c>
      <c r="V57" s="183">
        <f t="shared" si="22"/>
        <v>0</v>
      </c>
      <c r="W57" s="183">
        <f t="shared" si="22"/>
        <v>0</v>
      </c>
      <c r="X57" s="183">
        <f t="shared" si="23"/>
        <v>0</v>
      </c>
      <c r="Y57" s="183">
        <f t="shared" si="23"/>
        <v>73000</v>
      </c>
      <c r="Z57" s="183">
        <f t="shared" si="23"/>
        <v>73000</v>
      </c>
      <c r="AA57" s="183">
        <f t="shared" si="23"/>
        <v>0</v>
      </c>
      <c r="AB57" s="183">
        <f t="shared" si="23"/>
        <v>0</v>
      </c>
      <c r="AC57" s="183">
        <f t="shared" si="23"/>
        <v>0</v>
      </c>
      <c r="AD57" s="182"/>
    </row>
    <row r="58" spans="1:30" ht="13.5">
      <c r="A58" s="122" t="s">
        <v>120</v>
      </c>
      <c r="B58" s="126">
        <v>70000</v>
      </c>
      <c r="C58" s="127" t="s">
        <v>69</v>
      </c>
      <c r="D58" s="128">
        <v>71999</v>
      </c>
      <c r="E58" s="137">
        <v>15</v>
      </c>
      <c r="F58" s="137">
        <v>6</v>
      </c>
      <c r="G58" s="137">
        <v>3</v>
      </c>
      <c r="H58" s="137">
        <v>0</v>
      </c>
      <c r="I58" s="137">
        <v>0</v>
      </c>
      <c r="J58" s="175"/>
      <c r="K58" s="137">
        <v>2</v>
      </c>
      <c r="L58" s="137">
        <v>2</v>
      </c>
      <c r="M58" s="137">
        <v>1</v>
      </c>
      <c r="N58" s="137">
        <v>2</v>
      </c>
      <c r="O58" s="137">
        <v>0</v>
      </c>
      <c r="P58" s="175"/>
      <c r="Q58" s="125">
        <v>71000</v>
      </c>
      <c r="R58" s="183">
        <f t="shared" si="22"/>
        <v>1065000</v>
      </c>
      <c r="S58" s="183">
        <f t="shared" si="22"/>
        <v>426000</v>
      </c>
      <c r="T58" s="183">
        <f t="shared" si="22"/>
        <v>213000</v>
      </c>
      <c r="U58" s="183">
        <f t="shared" si="22"/>
        <v>0</v>
      </c>
      <c r="V58" s="183">
        <f t="shared" si="22"/>
        <v>0</v>
      </c>
      <c r="W58" s="183">
        <f t="shared" si="22"/>
        <v>0</v>
      </c>
      <c r="X58" s="183">
        <f t="shared" si="23"/>
        <v>142000</v>
      </c>
      <c r="Y58" s="183">
        <f t="shared" si="23"/>
        <v>142000</v>
      </c>
      <c r="Z58" s="183">
        <f t="shared" si="23"/>
        <v>71000</v>
      </c>
      <c r="AA58" s="183">
        <f t="shared" si="23"/>
        <v>142000</v>
      </c>
      <c r="AB58" s="183">
        <f t="shared" si="23"/>
        <v>0</v>
      </c>
      <c r="AC58" s="183">
        <f t="shared" si="23"/>
        <v>0</v>
      </c>
      <c r="AD58" s="182"/>
    </row>
    <row r="59" spans="1:30" ht="13.5">
      <c r="A59" s="122" t="s">
        <v>121</v>
      </c>
      <c r="B59" s="126">
        <v>68000</v>
      </c>
      <c r="C59" s="127" t="s">
        <v>69</v>
      </c>
      <c r="D59" s="128">
        <v>69999</v>
      </c>
      <c r="E59" s="137">
        <v>5</v>
      </c>
      <c r="F59" s="137">
        <v>6</v>
      </c>
      <c r="G59" s="137">
        <v>0</v>
      </c>
      <c r="H59" s="137">
        <v>0</v>
      </c>
      <c r="I59" s="137">
        <v>0</v>
      </c>
      <c r="J59" s="175"/>
      <c r="K59" s="137">
        <v>0</v>
      </c>
      <c r="L59" s="137">
        <v>2</v>
      </c>
      <c r="M59" s="137">
        <v>1</v>
      </c>
      <c r="N59" s="137">
        <v>0</v>
      </c>
      <c r="O59" s="137">
        <v>0</v>
      </c>
      <c r="P59" s="175"/>
      <c r="Q59" s="125">
        <v>69000</v>
      </c>
      <c r="R59" s="183">
        <f t="shared" si="22"/>
        <v>345000</v>
      </c>
      <c r="S59" s="183">
        <f t="shared" si="22"/>
        <v>414000</v>
      </c>
      <c r="T59" s="183">
        <f t="shared" si="22"/>
        <v>0</v>
      </c>
      <c r="U59" s="183">
        <f t="shared" si="22"/>
        <v>0</v>
      </c>
      <c r="V59" s="183">
        <f t="shared" si="22"/>
        <v>0</v>
      </c>
      <c r="W59" s="183">
        <f t="shared" si="22"/>
        <v>0</v>
      </c>
      <c r="X59" s="183">
        <f t="shared" si="23"/>
        <v>0</v>
      </c>
      <c r="Y59" s="183">
        <f t="shared" si="23"/>
        <v>138000</v>
      </c>
      <c r="Z59" s="183">
        <f t="shared" si="23"/>
        <v>69000</v>
      </c>
      <c r="AA59" s="183">
        <f t="shared" si="23"/>
        <v>0</v>
      </c>
      <c r="AB59" s="183">
        <f t="shared" si="23"/>
        <v>0</v>
      </c>
      <c r="AC59" s="183">
        <f t="shared" si="23"/>
        <v>0</v>
      </c>
      <c r="AD59" s="182"/>
    </row>
    <row r="60" spans="1:30" ht="13.5">
      <c r="A60" s="122" t="s">
        <v>122</v>
      </c>
      <c r="B60" s="126">
        <v>66000</v>
      </c>
      <c r="C60" s="127" t="s">
        <v>69</v>
      </c>
      <c r="D60" s="128">
        <v>67999</v>
      </c>
      <c r="E60" s="137">
        <v>5</v>
      </c>
      <c r="F60" s="137">
        <v>6</v>
      </c>
      <c r="G60" s="137">
        <v>1</v>
      </c>
      <c r="H60" s="137">
        <v>0</v>
      </c>
      <c r="I60" s="137">
        <v>2</v>
      </c>
      <c r="J60" s="175"/>
      <c r="K60" s="137">
        <v>0</v>
      </c>
      <c r="L60" s="137">
        <v>0</v>
      </c>
      <c r="M60" s="137">
        <v>1</v>
      </c>
      <c r="N60" s="137">
        <v>0</v>
      </c>
      <c r="O60" s="137">
        <v>0</v>
      </c>
      <c r="P60" s="175"/>
      <c r="Q60" s="125">
        <v>67000</v>
      </c>
      <c r="R60" s="183">
        <f t="shared" si="22"/>
        <v>335000</v>
      </c>
      <c r="S60" s="183">
        <f t="shared" si="22"/>
        <v>402000</v>
      </c>
      <c r="T60" s="183">
        <f t="shared" si="22"/>
        <v>67000</v>
      </c>
      <c r="U60" s="183">
        <f t="shared" si="22"/>
        <v>0</v>
      </c>
      <c r="V60" s="183">
        <f t="shared" si="22"/>
        <v>134000</v>
      </c>
      <c r="W60" s="183">
        <f t="shared" si="22"/>
        <v>0</v>
      </c>
      <c r="X60" s="183">
        <f t="shared" si="23"/>
        <v>0</v>
      </c>
      <c r="Y60" s="183">
        <f t="shared" si="23"/>
        <v>0</v>
      </c>
      <c r="Z60" s="183">
        <f t="shared" si="23"/>
        <v>67000</v>
      </c>
      <c r="AA60" s="183">
        <f t="shared" si="23"/>
        <v>0</v>
      </c>
      <c r="AB60" s="183">
        <f t="shared" si="23"/>
        <v>0</v>
      </c>
      <c r="AC60" s="183">
        <f t="shared" si="23"/>
        <v>0</v>
      </c>
      <c r="AD60" s="182"/>
    </row>
    <row r="61" spans="1:30" ht="13.5">
      <c r="A61" s="122" t="s">
        <v>123</v>
      </c>
      <c r="B61" s="126">
        <v>64000</v>
      </c>
      <c r="C61" s="127" t="s">
        <v>69</v>
      </c>
      <c r="D61" s="128">
        <v>65999</v>
      </c>
      <c r="E61" s="137">
        <v>4</v>
      </c>
      <c r="F61" s="137">
        <v>17</v>
      </c>
      <c r="G61" s="137">
        <v>5</v>
      </c>
      <c r="H61" s="137">
        <v>0</v>
      </c>
      <c r="I61" s="137">
        <v>0</v>
      </c>
      <c r="J61" s="175"/>
      <c r="K61" s="137">
        <v>0</v>
      </c>
      <c r="L61" s="137">
        <v>0</v>
      </c>
      <c r="M61" s="137">
        <v>1</v>
      </c>
      <c r="N61" s="137">
        <v>0</v>
      </c>
      <c r="O61" s="137">
        <v>0</v>
      </c>
      <c r="P61" s="175"/>
      <c r="Q61" s="125">
        <v>65000</v>
      </c>
      <c r="R61" s="183">
        <f aca="true" t="shared" si="24" ref="R61:W70">E61*$Q61</f>
        <v>260000</v>
      </c>
      <c r="S61" s="183">
        <f t="shared" si="24"/>
        <v>1105000</v>
      </c>
      <c r="T61" s="183">
        <f t="shared" si="24"/>
        <v>325000</v>
      </c>
      <c r="U61" s="183">
        <f t="shared" si="24"/>
        <v>0</v>
      </c>
      <c r="V61" s="183">
        <f t="shared" si="24"/>
        <v>0</v>
      </c>
      <c r="W61" s="183">
        <f t="shared" si="24"/>
        <v>0</v>
      </c>
      <c r="X61" s="183">
        <f aca="true" t="shared" si="25" ref="X61:AC70">K61*$Q61</f>
        <v>0</v>
      </c>
      <c r="Y61" s="183">
        <f t="shared" si="25"/>
        <v>0</v>
      </c>
      <c r="Z61" s="183">
        <f t="shared" si="25"/>
        <v>65000</v>
      </c>
      <c r="AA61" s="183">
        <f t="shared" si="25"/>
        <v>0</v>
      </c>
      <c r="AB61" s="183">
        <f t="shared" si="25"/>
        <v>0</v>
      </c>
      <c r="AC61" s="183">
        <f t="shared" si="25"/>
        <v>0</v>
      </c>
      <c r="AD61" s="182"/>
    </row>
    <row r="62" spans="1:30" ht="13.5">
      <c r="A62" s="122" t="s">
        <v>124</v>
      </c>
      <c r="B62" s="126">
        <v>62000</v>
      </c>
      <c r="C62" s="127" t="s">
        <v>69</v>
      </c>
      <c r="D62" s="128">
        <v>63999</v>
      </c>
      <c r="E62" s="137">
        <v>2</v>
      </c>
      <c r="F62" s="137">
        <v>11</v>
      </c>
      <c r="G62" s="137">
        <v>11</v>
      </c>
      <c r="H62" s="137">
        <v>0</v>
      </c>
      <c r="I62" s="137">
        <v>2</v>
      </c>
      <c r="J62" s="175"/>
      <c r="K62" s="137">
        <v>0</v>
      </c>
      <c r="L62" s="137">
        <v>2</v>
      </c>
      <c r="M62" s="137">
        <v>0</v>
      </c>
      <c r="N62" s="137">
        <v>1</v>
      </c>
      <c r="O62" s="137">
        <v>0</v>
      </c>
      <c r="P62" s="175"/>
      <c r="Q62" s="125">
        <v>63000</v>
      </c>
      <c r="R62" s="183">
        <f t="shared" si="24"/>
        <v>126000</v>
      </c>
      <c r="S62" s="183">
        <f t="shared" si="24"/>
        <v>693000</v>
      </c>
      <c r="T62" s="183">
        <f t="shared" si="24"/>
        <v>693000</v>
      </c>
      <c r="U62" s="183">
        <f t="shared" si="24"/>
        <v>0</v>
      </c>
      <c r="V62" s="183">
        <f t="shared" si="24"/>
        <v>126000</v>
      </c>
      <c r="W62" s="183">
        <f t="shared" si="24"/>
        <v>0</v>
      </c>
      <c r="X62" s="183">
        <f t="shared" si="25"/>
        <v>0</v>
      </c>
      <c r="Y62" s="183">
        <f t="shared" si="25"/>
        <v>126000</v>
      </c>
      <c r="Z62" s="183">
        <f t="shared" si="25"/>
        <v>0</v>
      </c>
      <c r="AA62" s="183">
        <f t="shared" si="25"/>
        <v>63000</v>
      </c>
      <c r="AB62" s="183">
        <f t="shared" si="25"/>
        <v>0</v>
      </c>
      <c r="AC62" s="183">
        <f t="shared" si="25"/>
        <v>0</v>
      </c>
      <c r="AD62" s="182"/>
    </row>
    <row r="63" spans="1:30" ht="13.5">
      <c r="A63" s="122" t="s">
        <v>125</v>
      </c>
      <c r="B63" s="126">
        <v>60000</v>
      </c>
      <c r="C63" s="127" t="s">
        <v>69</v>
      </c>
      <c r="D63" s="128">
        <v>61999</v>
      </c>
      <c r="E63" s="137">
        <v>1</v>
      </c>
      <c r="F63" s="137">
        <v>11</v>
      </c>
      <c r="G63" s="137">
        <v>15</v>
      </c>
      <c r="H63" s="137">
        <v>0</v>
      </c>
      <c r="I63" s="137">
        <v>0</v>
      </c>
      <c r="J63" s="175"/>
      <c r="K63" s="137">
        <v>0</v>
      </c>
      <c r="L63" s="137">
        <v>0</v>
      </c>
      <c r="M63" s="137">
        <v>0</v>
      </c>
      <c r="N63" s="137">
        <v>2</v>
      </c>
      <c r="O63" s="137">
        <v>0</v>
      </c>
      <c r="P63" s="175"/>
      <c r="Q63" s="125">
        <v>61000</v>
      </c>
      <c r="R63" s="183">
        <f t="shared" si="24"/>
        <v>61000</v>
      </c>
      <c r="S63" s="183">
        <f t="shared" si="24"/>
        <v>671000</v>
      </c>
      <c r="T63" s="183">
        <f t="shared" si="24"/>
        <v>915000</v>
      </c>
      <c r="U63" s="183">
        <f t="shared" si="24"/>
        <v>0</v>
      </c>
      <c r="V63" s="183">
        <f t="shared" si="24"/>
        <v>0</v>
      </c>
      <c r="W63" s="183">
        <f t="shared" si="24"/>
        <v>0</v>
      </c>
      <c r="X63" s="183">
        <f t="shared" si="25"/>
        <v>0</v>
      </c>
      <c r="Y63" s="183">
        <f t="shared" si="25"/>
        <v>0</v>
      </c>
      <c r="Z63" s="183">
        <f t="shared" si="25"/>
        <v>0</v>
      </c>
      <c r="AA63" s="183">
        <f t="shared" si="25"/>
        <v>122000</v>
      </c>
      <c r="AB63" s="183">
        <f t="shared" si="25"/>
        <v>0</v>
      </c>
      <c r="AC63" s="183">
        <f t="shared" si="25"/>
        <v>0</v>
      </c>
      <c r="AD63" s="182"/>
    </row>
    <row r="64" spans="1:30" ht="13.5">
      <c r="A64" s="122" t="s">
        <v>126</v>
      </c>
      <c r="B64" s="126">
        <v>58000</v>
      </c>
      <c r="C64" s="127" t="s">
        <v>69</v>
      </c>
      <c r="D64" s="128">
        <v>59999</v>
      </c>
      <c r="E64" s="137">
        <v>2</v>
      </c>
      <c r="F64" s="137">
        <v>11</v>
      </c>
      <c r="G64" s="137">
        <v>11</v>
      </c>
      <c r="H64" s="137">
        <v>0</v>
      </c>
      <c r="I64" s="137">
        <v>0</v>
      </c>
      <c r="J64" s="175"/>
      <c r="K64" s="137">
        <v>0</v>
      </c>
      <c r="L64" s="137">
        <v>0</v>
      </c>
      <c r="M64" s="137">
        <v>0</v>
      </c>
      <c r="N64" s="137">
        <v>0</v>
      </c>
      <c r="O64" s="137">
        <v>0</v>
      </c>
      <c r="P64" s="175"/>
      <c r="Q64" s="125">
        <v>59000</v>
      </c>
      <c r="R64" s="183">
        <f t="shared" si="24"/>
        <v>118000</v>
      </c>
      <c r="S64" s="183">
        <f t="shared" si="24"/>
        <v>649000</v>
      </c>
      <c r="T64" s="183">
        <f t="shared" si="24"/>
        <v>649000</v>
      </c>
      <c r="U64" s="183">
        <f t="shared" si="24"/>
        <v>0</v>
      </c>
      <c r="V64" s="183">
        <f t="shared" si="24"/>
        <v>0</v>
      </c>
      <c r="W64" s="183">
        <f t="shared" si="24"/>
        <v>0</v>
      </c>
      <c r="X64" s="183">
        <f t="shared" si="25"/>
        <v>0</v>
      </c>
      <c r="Y64" s="183">
        <f t="shared" si="25"/>
        <v>0</v>
      </c>
      <c r="Z64" s="183">
        <f t="shared" si="25"/>
        <v>0</v>
      </c>
      <c r="AA64" s="183">
        <f t="shared" si="25"/>
        <v>0</v>
      </c>
      <c r="AB64" s="183">
        <f t="shared" si="25"/>
        <v>0</v>
      </c>
      <c r="AC64" s="183">
        <f t="shared" si="25"/>
        <v>0</v>
      </c>
      <c r="AD64" s="182"/>
    </row>
    <row r="65" spans="1:30" ht="13.5">
      <c r="A65" s="122" t="s">
        <v>127</v>
      </c>
      <c r="B65" s="126">
        <v>56000</v>
      </c>
      <c r="C65" s="127" t="s">
        <v>69</v>
      </c>
      <c r="D65" s="128">
        <v>57999</v>
      </c>
      <c r="E65" s="137">
        <v>1</v>
      </c>
      <c r="F65" s="137">
        <v>13</v>
      </c>
      <c r="G65" s="137">
        <v>12</v>
      </c>
      <c r="H65" s="137">
        <v>1</v>
      </c>
      <c r="I65" s="137">
        <v>1</v>
      </c>
      <c r="J65" s="175"/>
      <c r="K65" s="137">
        <v>0</v>
      </c>
      <c r="L65" s="137">
        <v>0</v>
      </c>
      <c r="M65" s="137">
        <v>0</v>
      </c>
      <c r="N65" s="137">
        <v>2</v>
      </c>
      <c r="O65" s="137">
        <v>0</v>
      </c>
      <c r="P65" s="175"/>
      <c r="Q65" s="125">
        <v>57000</v>
      </c>
      <c r="R65" s="183">
        <f t="shared" si="24"/>
        <v>57000</v>
      </c>
      <c r="S65" s="183">
        <f t="shared" si="24"/>
        <v>741000</v>
      </c>
      <c r="T65" s="183">
        <f t="shared" si="24"/>
        <v>684000</v>
      </c>
      <c r="U65" s="183">
        <f t="shared" si="24"/>
        <v>57000</v>
      </c>
      <c r="V65" s="183">
        <f t="shared" si="24"/>
        <v>57000</v>
      </c>
      <c r="W65" s="183">
        <f t="shared" si="24"/>
        <v>0</v>
      </c>
      <c r="X65" s="183">
        <f t="shared" si="25"/>
        <v>0</v>
      </c>
      <c r="Y65" s="183">
        <f t="shared" si="25"/>
        <v>0</v>
      </c>
      <c r="Z65" s="183">
        <f t="shared" si="25"/>
        <v>0</v>
      </c>
      <c r="AA65" s="183">
        <f t="shared" si="25"/>
        <v>114000</v>
      </c>
      <c r="AB65" s="183">
        <f t="shared" si="25"/>
        <v>0</v>
      </c>
      <c r="AC65" s="183">
        <f t="shared" si="25"/>
        <v>0</v>
      </c>
      <c r="AD65" s="182"/>
    </row>
    <row r="66" spans="1:30" ht="13.5">
      <c r="A66" s="122" t="s">
        <v>128</v>
      </c>
      <c r="B66" s="126">
        <v>54000</v>
      </c>
      <c r="C66" s="127" t="s">
        <v>69</v>
      </c>
      <c r="D66" s="128">
        <v>55999</v>
      </c>
      <c r="E66" s="137">
        <v>0</v>
      </c>
      <c r="F66" s="137">
        <v>12</v>
      </c>
      <c r="G66" s="137">
        <v>16</v>
      </c>
      <c r="H66" s="137">
        <v>3</v>
      </c>
      <c r="I66" s="137">
        <v>1</v>
      </c>
      <c r="J66" s="175"/>
      <c r="K66" s="137">
        <v>0</v>
      </c>
      <c r="L66" s="137">
        <v>0</v>
      </c>
      <c r="M66" s="137">
        <v>0</v>
      </c>
      <c r="N66" s="137">
        <v>1</v>
      </c>
      <c r="O66" s="137">
        <v>0</v>
      </c>
      <c r="P66" s="175"/>
      <c r="Q66" s="125">
        <v>55000</v>
      </c>
      <c r="R66" s="183">
        <f t="shared" si="24"/>
        <v>0</v>
      </c>
      <c r="S66" s="183">
        <f t="shared" si="24"/>
        <v>660000</v>
      </c>
      <c r="T66" s="183">
        <f t="shared" si="24"/>
        <v>880000</v>
      </c>
      <c r="U66" s="183">
        <f t="shared" si="24"/>
        <v>165000</v>
      </c>
      <c r="V66" s="183">
        <f t="shared" si="24"/>
        <v>55000</v>
      </c>
      <c r="W66" s="183">
        <f t="shared" si="24"/>
        <v>0</v>
      </c>
      <c r="X66" s="183">
        <f t="shared" si="25"/>
        <v>0</v>
      </c>
      <c r="Y66" s="183">
        <f t="shared" si="25"/>
        <v>0</v>
      </c>
      <c r="Z66" s="183">
        <f t="shared" si="25"/>
        <v>0</v>
      </c>
      <c r="AA66" s="183">
        <f t="shared" si="25"/>
        <v>55000</v>
      </c>
      <c r="AB66" s="183">
        <f t="shared" si="25"/>
        <v>0</v>
      </c>
      <c r="AC66" s="183">
        <f t="shared" si="25"/>
        <v>0</v>
      </c>
      <c r="AD66" s="182"/>
    </row>
    <row r="67" spans="1:30" ht="13.5">
      <c r="A67" s="122" t="s">
        <v>129</v>
      </c>
      <c r="B67" s="126">
        <v>52000</v>
      </c>
      <c r="C67" s="127" t="s">
        <v>69</v>
      </c>
      <c r="D67" s="128">
        <v>53999</v>
      </c>
      <c r="E67" s="137">
        <v>0</v>
      </c>
      <c r="F67" s="137">
        <v>5</v>
      </c>
      <c r="G67" s="137">
        <v>11</v>
      </c>
      <c r="H67" s="137">
        <v>4</v>
      </c>
      <c r="I67" s="137">
        <v>1</v>
      </c>
      <c r="J67" s="175"/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75"/>
      <c r="Q67" s="125">
        <v>53000</v>
      </c>
      <c r="R67" s="183">
        <f t="shared" si="24"/>
        <v>0</v>
      </c>
      <c r="S67" s="183">
        <f t="shared" si="24"/>
        <v>265000</v>
      </c>
      <c r="T67" s="183">
        <f t="shared" si="24"/>
        <v>583000</v>
      </c>
      <c r="U67" s="183">
        <f t="shared" si="24"/>
        <v>212000</v>
      </c>
      <c r="V67" s="183">
        <f t="shared" si="24"/>
        <v>53000</v>
      </c>
      <c r="W67" s="183">
        <f t="shared" si="24"/>
        <v>0</v>
      </c>
      <c r="X67" s="183">
        <f t="shared" si="25"/>
        <v>0</v>
      </c>
      <c r="Y67" s="183">
        <f t="shared" si="25"/>
        <v>0</v>
      </c>
      <c r="Z67" s="183">
        <f t="shared" si="25"/>
        <v>0</v>
      </c>
      <c r="AA67" s="183">
        <f t="shared" si="25"/>
        <v>0</v>
      </c>
      <c r="AB67" s="183">
        <f t="shared" si="25"/>
        <v>0</v>
      </c>
      <c r="AC67" s="183">
        <f t="shared" si="25"/>
        <v>0</v>
      </c>
      <c r="AD67" s="182"/>
    </row>
    <row r="68" spans="1:30" ht="13.5">
      <c r="A68" s="122" t="s">
        <v>130</v>
      </c>
      <c r="B68" s="126">
        <v>50000</v>
      </c>
      <c r="C68" s="127" t="s">
        <v>69</v>
      </c>
      <c r="D68" s="128">
        <v>51999</v>
      </c>
      <c r="E68" s="137">
        <v>0</v>
      </c>
      <c r="F68" s="137">
        <v>1</v>
      </c>
      <c r="G68" s="137">
        <v>5</v>
      </c>
      <c r="H68" s="137">
        <v>12</v>
      </c>
      <c r="I68" s="137">
        <v>4</v>
      </c>
      <c r="J68" s="175"/>
      <c r="K68" s="137">
        <v>0</v>
      </c>
      <c r="L68" s="137">
        <v>0</v>
      </c>
      <c r="M68" s="137">
        <v>0</v>
      </c>
      <c r="N68" s="137">
        <v>1</v>
      </c>
      <c r="O68" s="137">
        <v>0</v>
      </c>
      <c r="P68" s="175"/>
      <c r="Q68" s="125">
        <v>51000</v>
      </c>
      <c r="R68" s="183">
        <f t="shared" si="24"/>
        <v>0</v>
      </c>
      <c r="S68" s="183">
        <f t="shared" si="24"/>
        <v>51000</v>
      </c>
      <c r="T68" s="183">
        <f t="shared" si="24"/>
        <v>255000</v>
      </c>
      <c r="U68" s="183">
        <f t="shared" si="24"/>
        <v>612000</v>
      </c>
      <c r="V68" s="183">
        <f t="shared" si="24"/>
        <v>204000</v>
      </c>
      <c r="W68" s="183">
        <f t="shared" si="24"/>
        <v>0</v>
      </c>
      <c r="X68" s="183">
        <f t="shared" si="25"/>
        <v>0</v>
      </c>
      <c r="Y68" s="183">
        <f t="shared" si="25"/>
        <v>0</v>
      </c>
      <c r="Z68" s="183">
        <f t="shared" si="25"/>
        <v>0</v>
      </c>
      <c r="AA68" s="183">
        <f t="shared" si="25"/>
        <v>51000</v>
      </c>
      <c r="AB68" s="183">
        <f t="shared" si="25"/>
        <v>0</v>
      </c>
      <c r="AC68" s="183">
        <f t="shared" si="25"/>
        <v>0</v>
      </c>
      <c r="AD68" s="182"/>
    </row>
    <row r="69" spans="1:30" ht="13.5">
      <c r="A69" s="122" t="s">
        <v>131</v>
      </c>
      <c r="B69" s="126">
        <v>48000</v>
      </c>
      <c r="C69" s="127" t="s">
        <v>69</v>
      </c>
      <c r="D69" s="128">
        <v>49999</v>
      </c>
      <c r="E69" s="137">
        <v>0</v>
      </c>
      <c r="F69" s="137">
        <v>1</v>
      </c>
      <c r="G69" s="137">
        <v>1</v>
      </c>
      <c r="H69" s="137">
        <v>3</v>
      </c>
      <c r="I69" s="137">
        <v>1</v>
      </c>
      <c r="J69" s="175"/>
      <c r="K69" s="137">
        <v>0</v>
      </c>
      <c r="L69" s="137">
        <v>0</v>
      </c>
      <c r="M69" s="137">
        <v>0</v>
      </c>
      <c r="N69" s="137">
        <v>1</v>
      </c>
      <c r="O69" s="137">
        <v>0</v>
      </c>
      <c r="P69" s="175"/>
      <c r="Q69" s="125">
        <v>49000</v>
      </c>
      <c r="R69" s="183">
        <f t="shared" si="24"/>
        <v>0</v>
      </c>
      <c r="S69" s="183">
        <f t="shared" si="24"/>
        <v>49000</v>
      </c>
      <c r="T69" s="183">
        <f t="shared" si="24"/>
        <v>49000</v>
      </c>
      <c r="U69" s="183">
        <f t="shared" si="24"/>
        <v>147000</v>
      </c>
      <c r="V69" s="183">
        <f t="shared" si="24"/>
        <v>49000</v>
      </c>
      <c r="W69" s="183">
        <f t="shared" si="24"/>
        <v>0</v>
      </c>
      <c r="X69" s="183">
        <f t="shared" si="25"/>
        <v>0</v>
      </c>
      <c r="Y69" s="183">
        <f t="shared" si="25"/>
        <v>0</v>
      </c>
      <c r="Z69" s="183">
        <f t="shared" si="25"/>
        <v>0</v>
      </c>
      <c r="AA69" s="183">
        <f t="shared" si="25"/>
        <v>49000</v>
      </c>
      <c r="AB69" s="183">
        <f t="shared" si="25"/>
        <v>0</v>
      </c>
      <c r="AC69" s="183">
        <f t="shared" si="25"/>
        <v>0</v>
      </c>
      <c r="AD69" s="182"/>
    </row>
    <row r="70" spans="1:30" ht="13.5">
      <c r="A70" s="122" t="s">
        <v>132</v>
      </c>
      <c r="B70" s="126">
        <v>46000</v>
      </c>
      <c r="C70" s="127" t="s">
        <v>69</v>
      </c>
      <c r="D70" s="128">
        <v>47999</v>
      </c>
      <c r="E70" s="137">
        <v>0</v>
      </c>
      <c r="F70" s="137">
        <v>0</v>
      </c>
      <c r="G70" s="137">
        <v>4</v>
      </c>
      <c r="H70" s="137">
        <v>4</v>
      </c>
      <c r="I70" s="137">
        <v>0</v>
      </c>
      <c r="J70" s="175"/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75"/>
      <c r="Q70" s="125">
        <v>47000</v>
      </c>
      <c r="R70" s="183">
        <f t="shared" si="24"/>
        <v>0</v>
      </c>
      <c r="S70" s="183">
        <f t="shared" si="24"/>
        <v>0</v>
      </c>
      <c r="T70" s="183">
        <f t="shared" si="24"/>
        <v>188000</v>
      </c>
      <c r="U70" s="183">
        <f t="shared" si="24"/>
        <v>188000</v>
      </c>
      <c r="V70" s="183">
        <f t="shared" si="24"/>
        <v>0</v>
      </c>
      <c r="W70" s="183">
        <f t="shared" si="24"/>
        <v>0</v>
      </c>
      <c r="X70" s="183">
        <f t="shared" si="25"/>
        <v>0</v>
      </c>
      <c r="Y70" s="183">
        <f t="shared" si="25"/>
        <v>0</v>
      </c>
      <c r="Z70" s="183">
        <f t="shared" si="25"/>
        <v>0</v>
      </c>
      <c r="AA70" s="183">
        <f t="shared" si="25"/>
        <v>0</v>
      </c>
      <c r="AB70" s="183">
        <f t="shared" si="25"/>
        <v>0</v>
      </c>
      <c r="AC70" s="183">
        <f t="shared" si="25"/>
        <v>0</v>
      </c>
      <c r="AD70" s="182"/>
    </row>
    <row r="71" spans="1:30" ht="13.5">
      <c r="A71" s="122" t="s">
        <v>133</v>
      </c>
      <c r="B71" s="126">
        <v>44000</v>
      </c>
      <c r="C71" s="127" t="s">
        <v>69</v>
      </c>
      <c r="D71" s="128">
        <v>45999</v>
      </c>
      <c r="E71" s="137">
        <v>0</v>
      </c>
      <c r="F71" s="137">
        <v>0</v>
      </c>
      <c r="G71" s="137">
        <v>2</v>
      </c>
      <c r="H71" s="137">
        <v>11</v>
      </c>
      <c r="I71" s="137">
        <v>6</v>
      </c>
      <c r="J71" s="175"/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75"/>
      <c r="Q71" s="125">
        <v>45000</v>
      </c>
      <c r="R71" s="183">
        <f aca="true" t="shared" si="26" ref="R71:W78">E71*$Q71</f>
        <v>0</v>
      </c>
      <c r="S71" s="183">
        <f t="shared" si="26"/>
        <v>0</v>
      </c>
      <c r="T71" s="183">
        <f t="shared" si="26"/>
        <v>90000</v>
      </c>
      <c r="U71" s="183">
        <f t="shared" si="26"/>
        <v>495000</v>
      </c>
      <c r="V71" s="183">
        <f t="shared" si="26"/>
        <v>270000</v>
      </c>
      <c r="W71" s="183">
        <f t="shared" si="26"/>
        <v>0</v>
      </c>
      <c r="X71" s="183">
        <f aca="true" t="shared" si="27" ref="X71:AC78">K71*$Q71</f>
        <v>0</v>
      </c>
      <c r="Y71" s="183">
        <f t="shared" si="27"/>
        <v>0</v>
      </c>
      <c r="Z71" s="183">
        <f t="shared" si="27"/>
        <v>0</v>
      </c>
      <c r="AA71" s="183">
        <f t="shared" si="27"/>
        <v>0</v>
      </c>
      <c r="AB71" s="183">
        <f t="shared" si="27"/>
        <v>0</v>
      </c>
      <c r="AC71" s="183">
        <f t="shared" si="27"/>
        <v>0</v>
      </c>
      <c r="AD71" s="182"/>
    </row>
    <row r="72" spans="1:30" ht="13.5">
      <c r="A72" s="122" t="s">
        <v>134</v>
      </c>
      <c r="B72" s="126">
        <v>42000</v>
      </c>
      <c r="C72" s="127" t="s">
        <v>69</v>
      </c>
      <c r="D72" s="128">
        <v>43999</v>
      </c>
      <c r="E72" s="137">
        <v>0</v>
      </c>
      <c r="F72" s="137">
        <v>0</v>
      </c>
      <c r="G72" s="137">
        <v>0</v>
      </c>
      <c r="H72" s="137">
        <v>2</v>
      </c>
      <c r="I72" s="137">
        <v>2</v>
      </c>
      <c r="J72" s="175"/>
      <c r="K72" s="137">
        <v>0</v>
      </c>
      <c r="L72" s="137">
        <v>0</v>
      </c>
      <c r="M72" s="137">
        <v>0</v>
      </c>
      <c r="N72" s="137">
        <v>1</v>
      </c>
      <c r="O72" s="137">
        <v>0</v>
      </c>
      <c r="P72" s="175"/>
      <c r="Q72" s="125">
        <v>43000</v>
      </c>
      <c r="R72" s="183">
        <f t="shared" si="26"/>
        <v>0</v>
      </c>
      <c r="S72" s="183">
        <f t="shared" si="26"/>
        <v>0</v>
      </c>
      <c r="T72" s="183">
        <f t="shared" si="26"/>
        <v>0</v>
      </c>
      <c r="U72" s="183">
        <f t="shared" si="26"/>
        <v>86000</v>
      </c>
      <c r="V72" s="183">
        <f t="shared" si="26"/>
        <v>86000</v>
      </c>
      <c r="W72" s="183">
        <f t="shared" si="26"/>
        <v>0</v>
      </c>
      <c r="X72" s="183">
        <f t="shared" si="27"/>
        <v>0</v>
      </c>
      <c r="Y72" s="183">
        <f t="shared" si="27"/>
        <v>0</v>
      </c>
      <c r="Z72" s="183">
        <f t="shared" si="27"/>
        <v>0</v>
      </c>
      <c r="AA72" s="183">
        <f t="shared" si="27"/>
        <v>43000</v>
      </c>
      <c r="AB72" s="183">
        <f t="shared" si="27"/>
        <v>0</v>
      </c>
      <c r="AC72" s="183">
        <f t="shared" si="27"/>
        <v>0</v>
      </c>
      <c r="AD72" s="182"/>
    </row>
    <row r="73" spans="1:30" ht="13.5">
      <c r="A73" s="122" t="s">
        <v>135</v>
      </c>
      <c r="B73" s="126">
        <v>40000</v>
      </c>
      <c r="C73" s="127" t="s">
        <v>69</v>
      </c>
      <c r="D73" s="128">
        <v>41999</v>
      </c>
      <c r="E73" s="137">
        <v>0</v>
      </c>
      <c r="F73" s="137">
        <v>0</v>
      </c>
      <c r="G73" s="137">
        <v>0</v>
      </c>
      <c r="H73" s="137">
        <v>3</v>
      </c>
      <c r="I73" s="137">
        <v>8</v>
      </c>
      <c r="J73" s="175"/>
      <c r="K73" s="137">
        <v>0</v>
      </c>
      <c r="L73" s="137">
        <v>0</v>
      </c>
      <c r="M73" s="137">
        <v>0</v>
      </c>
      <c r="N73" s="137">
        <v>2</v>
      </c>
      <c r="O73" s="137">
        <v>0</v>
      </c>
      <c r="P73" s="175"/>
      <c r="Q73" s="125">
        <v>41000</v>
      </c>
      <c r="R73" s="183">
        <f t="shared" si="26"/>
        <v>0</v>
      </c>
      <c r="S73" s="183">
        <f t="shared" si="26"/>
        <v>0</v>
      </c>
      <c r="T73" s="183">
        <f t="shared" si="26"/>
        <v>0</v>
      </c>
      <c r="U73" s="183">
        <f t="shared" si="26"/>
        <v>123000</v>
      </c>
      <c r="V73" s="183">
        <f t="shared" si="26"/>
        <v>328000</v>
      </c>
      <c r="W73" s="183">
        <f t="shared" si="26"/>
        <v>0</v>
      </c>
      <c r="X73" s="183">
        <f t="shared" si="27"/>
        <v>0</v>
      </c>
      <c r="Y73" s="183">
        <f t="shared" si="27"/>
        <v>0</v>
      </c>
      <c r="Z73" s="183">
        <f t="shared" si="27"/>
        <v>0</v>
      </c>
      <c r="AA73" s="183">
        <f t="shared" si="27"/>
        <v>82000</v>
      </c>
      <c r="AB73" s="183">
        <f t="shared" si="27"/>
        <v>0</v>
      </c>
      <c r="AC73" s="183">
        <f t="shared" si="27"/>
        <v>0</v>
      </c>
      <c r="AD73" s="182"/>
    </row>
    <row r="74" spans="1:30" ht="13.5">
      <c r="A74" s="122" t="s">
        <v>136</v>
      </c>
      <c r="B74" s="126">
        <v>38000</v>
      </c>
      <c r="C74" s="127" t="s">
        <v>69</v>
      </c>
      <c r="D74" s="128">
        <v>39999</v>
      </c>
      <c r="E74" s="137">
        <v>0</v>
      </c>
      <c r="F74" s="137">
        <v>0</v>
      </c>
      <c r="G74" s="137">
        <v>0</v>
      </c>
      <c r="H74" s="137">
        <v>4</v>
      </c>
      <c r="I74" s="137">
        <v>2</v>
      </c>
      <c r="J74" s="175"/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75"/>
      <c r="Q74" s="125">
        <v>39000</v>
      </c>
      <c r="R74" s="183">
        <f t="shared" si="26"/>
        <v>0</v>
      </c>
      <c r="S74" s="183">
        <f t="shared" si="26"/>
        <v>0</v>
      </c>
      <c r="T74" s="183">
        <f t="shared" si="26"/>
        <v>0</v>
      </c>
      <c r="U74" s="183">
        <f t="shared" si="26"/>
        <v>156000</v>
      </c>
      <c r="V74" s="183">
        <f t="shared" si="26"/>
        <v>78000</v>
      </c>
      <c r="W74" s="183">
        <f t="shared" si="26"/>
        <v>0</v>
      </c>
      <c r="X74" s="183">
        <f t="shared" si="27"/>
        <v>0</v>
      </c>
      <c r="Y74" s="183">
        <f t="shared" si="27"/>
        <v>0</v>
      </c>
      <c r="Z74" s="183">
        <f t="shared" si="27"/>
        <v>0</v>
      </c>
      <c r="AA74" s="183">
        <f t="shared" si="27"/>
        <v>0</v>
      </c>
      <c r="AB74" s="183">
        <f t="shared" si="27"/>
        <v>0</v>
      </c>
      <c r="AC74" s="183">
        <f t="shared" si="27"/>
        <v>0</v>
      </c>
      <c r="AD74" s="182"/>
    </row>
    <row r="75" spans="1:30" ht="13.5">
      <c r="A75" s="122" t="s">
        <v>137</v>
      </c>
      <c r="B75" s="126">
        <v>36000</v>
      </c>
      <c r="C75" s="127" t="s">
        <v>69</v>
      </c>
      <c r="D75" s="128">
        <v>37999</v>
      </c>
      <c r="E75" s="137">
        <v>0</v>
      </c>
      <c r="F75" s="137">
        <v>0</v>
      </c>
      <c r="G75" s="137">
        <v>0</v>
      </c>
      <c r="H75" s="137">
        <v>5</v>
      </c>
      <c r="I75" s="137">
        <v>2</v>
      </c>
      <c r="J75" s="175"/>
      <c r="K75" s="137">
        <v>0</v>
      </c>
      <c r="L75" s="137">
        <v>0</v>
      </c>
      <c r="M75" s="137">
        <v>0</v>
      </c>
      <c r="N75" s="137">
        <v>1</v>
      </c>
      <c r="O75" s="137">
        <v>0</v>
      </c>
      <c r="P75" s="175"/>
      <c r="Q75" s="125">
        <v>37000</v>
      </c>
      <c r="R75" s="183">
        <f t="shared" si="26"/>
        <v>0</v>
      </c>
      <c r="S75" s="183">
        <f t="shared" si="26"/>
        <v>0</v>
      </c>
      <c r="T75" s="183">
        <f t="shared" si="26"/>
        <v>0</v>
      </c>
      <c r="U75" s="183">
        <f t="shared" si="26"/>
        <v>185000</v>
      </c>
      <c r="V75" s="183">
        <f t="shared" si="26"/>
        <v>74000</v>
      </c>
      <c r="W75" s="183">
        <f t="shared" si="26"/>
        <v>0</v>
      </c>
      <c r="X75" s="183">
        <f t="shared" si="27"/>
        <v>0</v>
      </c>
      <c r="Y75" s="183">
        <f t="shared" si="27"/>
        <v>0</v>
      </c>
      <c r="Z75" s="183">
        <f t="shared" si="27"/>
        <v>0</v>
      </c>
      <c r="AA75" s="183">
        <f t="shared" si="27"/>
        <v>37000</v>
      </c>
      <c r="AB75" s="183">
        <f t="shared" si="27"/>
        <v>0</v>
      </c>
      <c r="AC75" s="183">
        <f t="shared" si="27"/>
        <v>0</v>
      </c>
      <c r="AD75" s="182"/>
    </row>
    <row r="76" spans="1:30" ht="13.5">
      <c r="A76" s="122" t="s">
        <v>138</v>
      </c>
      <c r="B76" s="126">
        <v>34000</v>
      </c>
      <c r="C76" s="127" t="s">
        <v>69</v>
      </c>
      <c r="D76" s="128">
        <v>35999</v>
      </c>
      <c r="E76" s="137">
        <v>0</v>
      </c>
      <c r="F76" s="137">
        <v>0</v>
      </c>
      <c r="G76" s="137">
        <v>0</v>
      </c>
      <c r="H76" s="137">
        <v>15</v>
      </c>
      <c r="I76" s="137">
        <v>2</v>
      </c>
      <c r="J76" s="175"/>
      <c r="K76" s="137">
        <v>0</v>
      </c>
      <c r="L76" s="137">
        <v>0</v>
      </c>
      <c r="M76" s="137">
        <v>0</v>
      </c>
      <c r="N76" s="137">
        <v>2</v>
      </c>
      <c r="O76" s="137">
        <v>0</v>
      </c>
      <c r="P76" s="175"/>
      <c r="Q76" s="125">
        <v>35000</v>
      </c>
      <c r="R76" s="183">
        <f t="shared" si="26"/>
        <v>0</v>
      </c>
      <c r="S76" s="183">
        <f t="shared" si="26"/>
        <v>0</v>
      </c>
      <c r="T76" s="183">
        <f t="shared" si="26"/>
        <v>0</v>
      </c>
      <c r="U76" s="183">
        <f t="shared" si="26"/>
        <v>525000</v>
      </c>
      <c r="V76" s="183">
        <f t="shared" si="26"/>
        <v>70000</v>
      </c>
      <c r="W76" s="183">
        <f t="shared" si="26"/>
        <v>0</v>
      </c>
      <c r="X76" s="183">
        <f t="shared" si="27"/>
        <v>0</v>
      </c>
      <c r="Y76" s="183">
        <f t="shared" si="27"/>
        <v>0</v>
      </c>
      <c r="Z76" s="183">
        <f t="shared" si="27"/>
        <v>0</v>
      </c>
      <c r="AA76" s="183">
        <f t="shared" si="27"/>
        <v>70000</v>
      </c>
      <c r="AB76" s="183">
        <f t="shared" si="27"/>
        <v>0</v>
      </c>
      <c r="AC76" s="183">
        <f t="shared" si="27"/>
        <v>0</v>
      </c>
      <c r="AD76" s="182"/>
    </row>
    <row r="77" spans="1:30" ht="13.5">
      <c r="A77" s="122" t="s">
        <v>139</v>
      </c>
      <c r="B77" s="126">
        <v>32000</v>
      </c>
      <c r="C77" s="127" t="s">
        <v>69</v>
      </c>
      <c r="D77" s="128">
        <v>33999</v>
      </c>
      <c r="E77" s="137">
        <v>0</v>
      </c>
      <c r="F77" s="137">
        <v>0</v>
      </c>
      <c r="G77" s="137">
        <v>0</v>
      </c>
      <c r="H77" s="137">
        <v>1</v>
      </c>
      <c r="I77" s="137">
        <v>4</v>
      </c>
      <c r="J77" s="175"/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75"/>
      <c r="Q77" s="125">
        <v>33000</v>
      </c>
      <c r="R77" s="183">
        <f t="shared" si="26"/>
        <v>0</v>
      </c>
      <c r="S77" s="183">
        <f t="shared" si="26"/>
        <v>0</v>
      </c>
      <c r="T77" s="183">
        <f t="shared" si="26"/>
        <v>0</v>
      </c>
      <c r="U77" s="183">
        <f t="shared" si="26"/>
        <v>33000</v>
      </c>
      <c r="V77" s="183">
        <f t="shared" si="26"/>
        <v>132000</v>
      </c>
      <c r="W77" s="183">
        <f t="shared" si="26"/>
        <v>0</v>
      </c>
      <c r="X77" s="183">
        <f t="shared" si="27"/>
        <v>0</v>
      </c>
      <c r="Y77" s="183">
        <f t="shared" si="27"/>
        <v>0</v>
      </c>
      <c r="Z77" s="183">
        <f t="shared" si="27"/>
        <v>0</v>
      </c>
      <c r="AA77" s="183">
        <f t="shared" si="27"/>
        <v>0</v>
      </c>
      <c r="AB77" s="183">
        <f t="shared" si="27"/>
        <v>0</v>
      </c>
      <c r="AC77" s="183">
        <f t="shared" si="27"/>
        <v>0</v>
      </c>
      <c r="AD77" s="182"/>
    </row>
    <row r="78" spans="1:30" ht="13.5">
      <c r="A78" s="122" t="s">
        <v>140</v>
      </c>
      <c r="B78" s="126">
        <v>30000</v>
      </c>
      <c r="C78" s="127" t="s">
        <v>69</v>
      </c>
      <c r="D78" s="128">
        <v>31999</v>
      </c>
      <c r="E78" s="137">
        <v>0</v>
      </c>
      <c r="F78" s="137">
        <v>0</v>
      </c>
      <c r="G78" s="137">
        <v>0</v>
      </c>
      <c r="H78" s="137">
        <v>12</v>
      </c>
      <c r="I78" s="137">
        <v>6</v>
      </c>
      <c r="J78" s="175"/>
      <c r="K78" s="137">
        <v>0</v>
      </c>
      <c r="L78" s="137">
        <v>0</v>
      </c>
      <c r="M78" s="137">
        <v>0</v>
      </c>
      <c r="N78" s="137">
        <v>2</v>
      </c>
      <c r="O78" s="137">
        <v>0</v>
      </c>
      <c r="P78" s="175"/>
      <c r="Q78" s="125">
        <v>31000</v>
      </c>
      <c r="R78" s="183">
        <f t="shared" si="26"/>
        <v>0</v>
      </c>
      <c r="S78" s="183">
        <f t="shared" si="26"/>
        <v>0</v>
      </c>
      <c r="T78" s="183">
        <f t="shared" si="26"/>
        <v>0</v>
      </c>
      <c r="U78" s="183">
        <f t="shared" si="26"/>
        <v>372000</v>
      </c>
      <c r="V78" s="183">
        <f t="shared" si="26"/>
        <v>186000</v>
      </c>
      <c r="W78" s="183">
        <f t="shared" si="26"/>
        <v>0</v>
      </c>
      <c r="X78" s="183">
        <f t="shared" si="27"/>
        <v>0</v>
      </c>
      <c r="Y78" s="183">
        <f t="shared" si="27"/>
        <v>0</v>
      </c>
      <c r="Z78" s="183">
        <f t="shared" si="27"/>
        <v>0</v>
      </c>
      <c r="AA78" s="183">
        <f t="shared" si="27"/>
        <v>62000</v>
      </c>
      <c r="AB78" s="183">
        <f t="shared" si="27"/>
        <v>0</v>
      </c>
      <c r="AC78" s="183">
        <f t="shared" si="27"/>
        <v>0</v>
      </c>
      <c r="AD78" s="182"/>
    </row>
    <row r="79" spans="1:29" ht="14.25" thickBot="1">
      <c r="A79" s="129" t="s">
        <v>141</v>
      </c>
      <c r="B79" s="130" t="s">
        <v>142</v>
      </c>
      <c r="C79" s="130"/>
      <c r="D79" s="131"/>
      <c r="E79" s="137">
        <v>0</v>
      </c>
      <c r="F79" s="137">
        <v>0</v>
      </c>
      <c r="G79" s="137">
        <v>0</v>
      </c>
      <c r="H79" s="137">
        <v>12</v>
      </c>
      <c r="I79" s="137">
        <v>6</v>
      </c>
      <c r="J79" s="175"/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75"/>
      <c r="Q79" s="125">
        <v>30000</v>
      </c>
      <c r="R79" s="183">
        <f aca="true" t="shared" si="28" ref="R79:W79">E79*$Q79</f>
        <v>0</v>
      </c>
      <c r="S79" s="183">
        <f t="shared" si="28"/>
        <v>0</v>
      </c>
      <c r="T79" s="183">
        <f t="shared" si="28"/>
        <v>0</v>
      </c>
      <c r="U79" s="183">
        <f t="shared" si="28"/>
        <v>360000</v>
      </c>
      <c r="V79" s="183">
        <f t="shared" si="28"/>
        <v>180000</v>
      </c>
      <c r="W79" s="183">
        <f t="shared" si="28"/>
        <v>0</v>
      </c>
      <c r="X79" s="183">
        <f aca="true" t="shared" si="29" ref="X79:AC79">K79*$Q79</f>
        <v>0</v>
      </c>
      <c r="Y79" s="183">
        <f t="shared" si="29"/>
        <v>0</v>
      </c>
      <c r="Z79" s="183">
        <f t="shared" si="29"/>
        <v>0</v>
      </c>
      <c r="AA79" s="183">
        <f t="shared" si="29"/>
        <v>0</v>
      </c>
      <c r="AB79" s="183">
        <f t="shared" si="29"/>
        <v>0</v>
      </c>
      <c r="AC79" s="183">
        <f t="shared" si="29"/>
        <v>0</v>
      </c>
    </row>
    <row r="80" spans="1:29" s="135" customFormat="1" ht="15" thickBot="1" thickTop="1">
      <c r="A80" s="132" t="s">
        <v>143</v>
      </c>
      <c r="B80" s="133" t="s">
        <v>144</v>
      </c>
      <c r="C80" s="133"/>
      <c r="D80" s="134"/>
      <c r="E80" s="168">
        <f>SUM(E6:E79)</f>
        <v>205</v>
      </c>
      <c r="F80" s="169">
        <f aca="true" t="shared" si="30" ref="F80:P80">SUM(F6:F79)</f>
        <v>161</v>
      </c>
      <c r="G80" s="169">
        <f t="shared" si="30"/>
        <v>142</v>
      </c>
      <c r="H80" s="169">
        <f t="shared" si="30"/>
        <v>94</v>
      </c>
      <c r="I80" s="169">
        <f t="shared" si="30"/>
        <v>54</v>
      </c>
      <c r="J80" s="170">
        <f t="shared" si="30"/>
        <v>0</v>
      </c>
      <c r="K80" s="168">
        <f t="shared" si="30"/>
        <v>142</v>
      </c>
      <c r="L80" s="169">
        <f t="shared" si="30"/>
        <v>58</v>
      </c>
      <c r="M80" s="169">
        <f t="shared" si="30"/>
        <v>17</v>
      </c>
      <c r="N80" s="169">
        <f t="shared" si="30"/>
        <v>21</v>
      </c>
      <c r="O80" s="169">
        <f t="shared" si="30"/>
        <v>3</v>
      </c>
      <c r="P80" s="170">
        <f t="shared" si="30"/>
        <v>0</v>
      </c>
      <c r="Q80" s="135" t="s">
        <v>144</v>
      </c>
      <c r="R80" s="184">
        <f>SUM(R6:R79)</f>
        <v>20976000</v>
      </c>
      <c r="S80" s="184">
        <f aca="true" t="shared" si="31" ref="S80:AC80">SUM(S6:S79)</f>
        <v>11891000</v>
      </c>
      <c r="T80" s="184">
        <f t="shared" si="31"/>
        <v>9898000</v>
      </c>
      <c r="U80" s="184">
        <f t="shared" si="31"/>
        <v>3888000</v>
      </c>
      <c r="V80" s="184">
        <f t="shared" si="31"/>
        <v>2430500</v>
      </c>
      <c r="W80" s="184">
        <f t="shared" si="31"/>
        <v>0</v>
      </c>
      <c r="X80" s="184">
        <f t="shared" si="31"/>
        <v>17268000</v>
      </c>
      <c r="Y80" s="184">
        <f t="shared" si="31"/>
        <v>4981500</v>
      </c>
      <c r="Z80" s="184">
        <f t="shared" si="31"/>
        <v>1287000</v>
      </c>
      <c r="AA80" s="184">
        <f t="shared" si="31"/>
        <v>1154500</v>
      </c>
      <c r="AB80" s="184">
        <f t="shared" si="31"/>
        <v>281500</v>
      </c>
      <c r="AC80" s="184">
        <f t="shared" si="31"/>
        <v>0</v>
      </c>
    </row>
  </sheetData>
  <sheetProtection sheet="1"/>
  <printOptions horizontalCentered="1" verticalCentered="1"/>
  <pageMargins left="0.5" right="0.5" top="0.5" bottom="0.5" header="0.5" footer="0.5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A.A.U.P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A.A.U.P</dc:creator>
  <cp:keywords/>
  <dc:description/>
  <cp:lastModifiedBy>Ciprian Caloianu</cp:lastModifiedBy>
  <cp:lastPrinted>2010-01-13T21:13:50Z</cp:lastPrinted>
  <dcterms:created xsi:type="dcterms:W3CDTF">1996-10-07T15:07:27Z</dcterms:created>
  <dcterms:modified xsi:type="dcterms:W3CDTF">2011-05-03T21:08:32Z</dcterms:modified>
  <cp:category/>
  <cp:version/>
  <cp:contentType/>
  <cp:contentStatus/>
</cp:coreProperties>
</file>